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K:\QILT\GOS\2021\Overall\11. Reporting\Analytical report\National report\Tables\"/>
    </mc:Choice>
  </mc:AlternateContent>
  <xr:revisionPtr revIDLastSave="0" documentId="8_{8AB082C8-3765-45A6-A044-6B54E8D048A1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INDEX" sheetId="1" r:id="rId1"/>
    <sheet name="OVERALL_ALL_ALL_2Y" sheetId="2" r:id="rId2"/>
    <sheet name="EMP_UG_ALL_2Y_AREA" sheetId="3" r:id="rId3"/>
    <sheet name="EMP_PGC_ALL_2Y_AREA" sheetId="4" r:id="rId4"/>
    <sheet name="EMP_PGR_ALL_2Y_AREA" sheetId="5" r:id="rId5"/>
    <sheet name="EMP_UG_ALL_2Y" sheetId="6" r:id="rId6"/>
    <sheet name="EMP_PG_ALL_2Y" sheetId="7" r:id="rId7"/>
    <sheet name="EMP_UG_ALL_2Y_DG" sheetId="8" r:id="rId8"/>
    <sheet name="EMP_PGC_ALL_2Y_DG" sheetId="9" r:id="rId9"/>
    <sheet name="EMP_PGR_ALL_2Y_DG" sheetId="10" r:id="rId10"/>
    <sheet name="EMP_UG_ALL_1Y_FURSTUD" sheetId="11" r:id="rId11"/>
    <sheet name="EMP_PG_ALL_1Y_FURSTUD" sheetId="12" r:id="rId12"/>
    <sheet name="EMP_UG_ALL_2Y_AREA45" sheetId="13" r:id="rId13"/>
    <sheet name="EMP_PGC_ALL_2Y_AREA45" sheetId="14" r:id="rId14"/>
    <sheet name="EMP_PGR_ALL_2Y_AREA45" sheetId="15" r:id="rId15"/>
    <sheet name="EMP_UG_UNI_2Y_AREA" sheetId="16" r:id="rId16"/>
    <sheet name="EMP_UG_NUHEI_2Y_AREA" sheetId="17" r:id="rId17"/>
    <sheet name="EMP_UG_UNI_2Y_DG" sheetId="18" r:id="rId18"/>
    <sheet name="EMP_UG_NUHEI_2Y_DG" sheetId="19" r:id="rId19"/>
    <sheet name="EMP_UG_ALL_3Y_PERIOD" sheetId="20" r:id="rId20"/>
    <sheet name="EMP_PGC_ALL_3Y_PERIOD" sheetId="21" r:id="rId21"/>
    <sheet name="EMP_PGR_ALL_3Y_PERIOD" sheetId="22" r:id="rId22"/>
    <sheet name="SAL_UG_ALL_2Y_AREA_SEX" sheetId="23" r:id="rId23"/>
    <sheet name="SAL_PGC_ALL_2Y_AREA_SEX" sheetId="24" r:id="rId24"/>
    <sheet name="SAL_PGR_ALL_2Y_AREA_SEX" sheetId="25" r:id="rId25"/>
    <sheet name="SAL_UG_ALL_2Y_DG" sheetId="26" r:id="rId26"/>
    <sheet name="SAL_PGC_ALL_2Y_DG" sheetId="27" r:id="rId27"/>
    <sheet name="SAL_PGR_ALL_2Y_DG" sheetId="28" r:id="rId28"/>
    <sheet name="SAL_UG_ALL_2Y_AREA45_SEX" sheetId="29" r:id="rId29"/>
    <sheet name="SAL_PGC_ALL_2Y_AREA45_SEX" sheetId="30" r:id="rId30"/>
    <sheet name="SAL_PGR_ALL_2Y_AREA45_SEX" sheetId="31" r:id="rId31"/>
    <sheet name="LF_UG_UNI_1Y" sheetId="32" r:id="rId32"/>
    <sheet name="LF_UG_UNI_3Y" sheetId="33" r:id="rId33"/>
    <sheet name="LF_PGC_UNI_1Y" sheetId="34" r:id="rId34"/>
    <sheet name="LF_PGC_UNI_3Y" sheetId="35" r:id="rId35"/>
    <sheet name="LF_PGR_UNI_3Y" sheetId="36" r:id="rId36"/>
    <sheet name="LF_UG_NUHEI_3Y" sheetId="37" r:id="rId37"/>
    <sheet name="LF_PGC_NUHEI_3Y" sheetId="38" r:id="rId38"/>
    <sheet name="LF_UG_UNI_2Y" sheetId="39" r:id="rId39"/>
    <sheet name="LF_UG_NUHEI_2Y" sheetId="40" r:id="rId40"/>
    <sheet name="PREFMHRS_UG_ALL_1Y_E315" sheetId="41" r:id="rId41"/>
    <sheet name="PREFMHRS_PGC_ALL_1Y_E315" sheetId="42" r:id="rId42"/>
    <sheet name="PREFMHRS_PGR_ALL_1Y_E315" sheetId="43" r:id="rId43"/>
    <sheet name="PARTEMP_UG_ALL_1Y_AREA_SEX" sheetId="44" r:id="rId44"/>
    <sheet name="RSNOMORE_UG_ALL_1Y_E315" sheetId="45" r:id="rId45"/>
    <sheet name="RSNOMORE_PGC_ALL_1Y_E315" sheetId="46" r:id="rId46"/>
    <sheet name="RSNOMORE_PGR_ALL_1Y_E315" sheetId="47" r:id="rId47"/>
    <sheet name="RSOVRQ_UG_ALL_1Y" sheetId="48" r:id="rId48"/>
    <sheet name="RSOVRQ_PGC_ALL_1Y" sheetId="49" r:id="rId49"/>
    <sheet name="RSOVRQ_PGR_ALL_1Y" sheetId="50" r:id="rId50"/>
    <sheet name="RSOVRQ_UG_ALL_1Y_AREA" sheetId="51" r:id="rId51"/>
    <sheet name="RSOVRQ_PGC_ALL_1Y_AREA" sheetId="52" r:id="rId52"/>
    <sheet name="RSOVRQ_PGR_ALL_1Y_AREA" sheetId="53" r:id="rId53"/>
    <sheet name="FURSTUD_UG_ALL_1Y_AREA" sheetId="54" r:id="rId54"/>
    <sheet name="FURSTUD_PGC_ALL_1Y_AREA" sheetId="55" r:id="rId55"/>
    <sheet name="FURSTUD_PGR_ALL_1Y_AREA" sheetId="56" r:id="rId56"/>
    <sheet name="FURSTUD_UG_ALL_1Y_FOE" sheetId="57" r:id="rId57"/>
    <sheet name="FURSTUD_PGC_ALL_1Y_FOE" sheetId="58" r:id="rId58"/>
    <sheet name="FURSTUD_PGR_ALL_1Y_FOE" sheetId="59" r:id="rId59"/>
    <sheet name="FURSTUD_UG_ALL_1Y_DG" sheetId="60" r:id="rId60"/>
    <sheet name="FURSTUD_PG_ALL_1Y_DG" sheetId="61" r:id="rId61"/>
    <sheet name="SAT_UG_ALL_2Y" sheetId="62" r:id="rId62"/>
    <sheet name="SAT_PGC_ALL_2Y" sheetId="63" r:id="rId63"/>
    <sheet name="SAT_PGR_ALL_2Y" sheetId="64" r:id="rId64"/>
    <sheet name="SAT_UG_ALL_2Y_AREA" sheetId="65" r:id="rId65"/>
    <sheet name="SAT_PGC_ALL_2Y_AREA" sheetId="66" r:id="rId66"/>
    <sheet name="SAT_PGR_ALL_2Y_AREA" sheetId="67" r:id="rId67"/>
    <sheet name="SAT_UG_ALL_1Y_DG" sheetId="68" r:id="rId68"/>
    <sheet name="SAT_PGC_ALL_1Y_DG" sheetId="69" r:id="rId69"/>
    <sheet name="SAT_PGR_ALL_1Y_DG" sheetId="70" r:id="rId70"/>
    <sheet name="SAT_UG_UNI_2Y_AREA" sheetId="71" r:id="rId71"/>
    <sheet name="SAT_UG_NUHEI_2Y_AREA" sheetId="72" r:id="rId72"/>
    <sheet name="SUMMARY_ALL_ALL_1Y" sheetId="73" r:id="rId73"/>
    <sheet name="SUMMARY_ALL_ALL_1Y_1P" sheetId="74" r:id="rId74"/>
    <sheet name="SUMMARY_ALL_ALL_1Y_2P" sheetId="75" r:id="rId75"/>
    <sheet name="SUMMARY_ALL_ALL_1Y_3P" sheetId="76" r:id="rId76"/>
    <sheet name="RR_ALL_UNI_1Y" sheetId="77" r:id="rId77"/>
    <sheet name="RR_ALL_NUHEI_1Y" sheetId="78" r:id="rId78"/>
    <sheet name="RR_UG_ALL_1Y_INST_PERIOD" sheetId="79" r:id="rId79"/>
    <sheet name="RR_PGC_ALL_1Y_INST_PERIOD" sheetId="80" r:id="rId80"/>
    <sheet name="RR_PGR_ALL_1Y_INST_PERIOD" sheetId="81" r:id="rId81"/>
    <sheet name="RR_ALL_ALL_1Y_TYPE" sheetId="82" r:id="rId82"/>
    <sheet name="RR_ALL_ALL_1Y_AREA" sheetId="83" r:id="rId83"/>
    <sheet name="OCC_UG_ALL_1Y_EMPTYPE" sheetId="84" r:id="rId84"/>
    <sheet name="OCC_PG_ALL_1Y_EMPTYPE" sheetId="85" r:id="rId85"/>
    <sheet name="OCC_UG_ALL_1Y_AREA45" sheetId="86" r:id="rId86"/>
    <sheet name="OCC_UG_UNI_1Y_EMPTYPE" sheetId="87" r:id="rId87"/>
    <sheet name="OCC_UG_NUHEI_1Y_EMPTYPE" sheetId="88" r:id="rId88"/>
    <sheet name="OCC_UG_UNI_1Y_AREA" sheetId="89" r:id="rId89"/>
    <sheet name="BROADOCC_UG_ALL_1Y_EMPTYPE" sheetId="90" r:id="rId90"/>
    <sheet name="QUALIMP_UG_ALL_1Y" sheetId="91" r:id="rId91"/>
    <sheet name="QUALIMP_PG_ALL_1Y" sheetId="92" r:id="rId92"/>
    <sheet name="CRSPREP_UG_ALL_1Y" sheetId="93" r:id="rId93"/>
    <sheet name="CRSPREP_PG_ALL_1Y" sheetId="94" r:id="rId94"/>
    <sheet name="SPOQSCL_UG_ALL_1Y" sheetId="95" r:id="rId95"/>
    <sheet name="SPOQSCL_PG_ALL_1Y" sheetId="96" r:id="rId96"/>
    <sheet name="HOURS_UG_ALL_3Y" sheetId="97" r:id="rId97"/>
    <sheet name="HOURS_PGC_ALL_3Y" sheetId="98" r:id="rId98"/>
    <sheet name="HOURS_PGR_ALL_3Y" sheetId="99" r:id="rId99"/>
    <sheet name="HOURS_UG_ALL_3Y_PERIOD" sheetId="100" r:id="rId100"/>
    <sheet name="HOURS_PGC_ALL_3Y_PERIOD" sheetId="101" r:id="rId101"/>
    <sheet name="HOURS_PGR_ALL_3Y_PERIOD" sheetId="102" r:id="rId102"/>
    <sheet name="AWAYWORK_UG_ALL_3Y" sheetId="103" r:id="rId103"/>
    <sheet name="AWAYWORK_PGC_ALL_3Y" sheetId="104" r:id="rId104"/>
    <sheet name="AWAYWORK_PGR_ALL_3Y" sheetId="105" r:id="rId105"/>
    <sheet name="AWAYWORK_UG_ALL_3Y_PERIOD" sheetId="106" r:id="rId106"/>
    <sheet name="AWAYWORK_PGC_ALL_3Y_PERIOD" sheetId="107" r:id="rId107"/>
    <sheet name="AWAYWORK_PGR_ALL_3Y_PERIOD" sheetId="108" r:id="rId108"/>
    <sheet name="FTE_UG_UNI_1Y_FIG" sheetId="109" r:id="rId109"/>
    <sheet name="FTE_UG_UNI_3Y_FIG" sheetId="110" r:id="rId110"/>
    <sheet name="SAL_UG_UNI_1Y_FIG" sheetId="111" r:id="rId111"/>
    <sheet name="SAL_UG_UNI_3Y_FIG" sheetId="112" r:id="rId112"/>
    <sheet name="FTE_UG_NUHEI_3Y_FIG" sheetId="113" r:id="rId113"/>
    <sheet name="SAL_UG_NUHEI_3Y_FIG" sheetId="114" r:id="rId114"/>
    <sheet name="FTE_PGC_UNI_1Y_FIG" sheetId="115" r:id="rId115"/>
    <sheet name="FTE_PGC_UNI_3Y_FIG" sheetId="116" r:id="rId116"/>
    <sheet name="FTE_PGC_NUHEI_3Y_FIG" sheetId="117" r:id="rId117"/>
    <sheet name="SAL_PGC_UNI_1Y_FIG" sheetId="118" r:id="rId118"/>
    <sheet name="SAL_PGC_UNI_3Y_FIG" sheetId="119" r:id="rId119"/>
    <sheet name="SAL_PGC_NUHEI_1Y_FIG" sheetId="120" r:id="rId120"/>
    <sheet name="FTE_PGR_UNI_3Y_FIG" sheetId="121" r:id="rId121"/>
    <sheet name="SAL_PGR_UNI_3Y_FIG" sheetId="122" r:id="rId1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22" l="1"/>
  <c r="C1" i="121"/>
  <c r="C1" i="120"/>
  <c r="C1" i="119"/>
  <c r="C1" i="118"/>
  <c r="C1" i="117"/>
  <c r="C1" i="116"/>
  <c r="C1" i="115"/>
  <c r="C1" i="114"/>
  <c r="C1" i="113"/>
  <c r="C1" i="112"/>
  <c r="C1" i="111"/>
  <c r="C1" i="110"/>
  <c r="C1" i="109"/>
  <c r="E1" i="108"/>
  <c r="E1" i="107"/>
  <c r="E1" i="106"/>
  <c r="E1" i="105"/>
  <c r="E1" i="104"/>
  <c r="E1" i="103"/>
  <c r="E1" i="102"/>
  <c r="E1" i="101"/>
  <c r="E1" i="100"/>
  <c r="E1" i="99"/>
  <c r="E1" i="98"/>
  <c r="E1" i="97"/>
  <c r="D1" i="96"/>
  <c r="D1" i="95"/>
  <c r="D1" i="94"/>
  <c r="D1" i="93"/>
  <c r="D1" i="92"/>
  <c r="D1" i="91"/>
  <c r="H1" i="90"/>
  <c r="H1" i="89"/>
  <c r="H1" i="88"/>
  <c r="H1" i="87"/>
  <c r="H1" i="86"/>
  <c r="H1" i="85"/>
  <c r="H1" i="84"/>
  <c r="F1" i="83"/>
  <c r="F1" i="82"/>
  <c r="E1" i="81"/>
  <c r="E1" i="80"/>
  <c r="E1" i="79"/>
  <c r="E1" i="78"/>
  <c r="E1" i="77"/>
  <c r="K1" i="76"/>
  <c r="K1" i="75"/>
  <c r="K1" i="74"/>
  <c r="K1" i="73"/>
  <c r="D1" i="72"/>
  <c r="D1" i="71"/>
  <c r="J1" i="70"/>
  <c r="C1" i="69"/>
  <c r="C1" i="68"/>
  <c r="R1" i="67"/>
  <c r="D1" i="66"/>
  <c r="D1" i="65"/>
  <c r="D1" i="64"/>
  <c r="D1" i="63"/>
  <c r="D1" i="62"/>
  <c r="D1" i="61"/>
  <c r="D1" i="60"/>
  <c r="C1" i="59"/>
  <c r="C1" i="58"/>
  <c r="C1" i="57"/>
  <c r="H1" i="56"/>
  <c r="H1" i="55"/>
  <c r="H1" i="54"/>
  <c r="F1" i="53"/>
  <c r="F1" i="52"/>
  <c r="F1" i="51"/>
  <c r="D1" i="50"/>
  <c r="D1" i="49"/>
  <c r="D1" i="48"/>
  <c r="H1" i="47"/>
  <c r="H1" i="46"/>
  <c r="H1" i="45"/>
  <c r="K1" i="44"/>
  <c r="E1" i="43"/>
  <c r="E1" i="42"/>
  <c r="E1" i="41"/>
  <c r="H1" i="40"/>
  <c r="H1" i="39"/>
  <c r="F1" i="38"/>
  <c r="F1" i="37"/>
  <c r="F1" i="36"/>
  <c r="F1" i="35"/>
  <c r="F1" i="34"/>
  <c r="F1" i="33"/>
  <c r="F1" i="32"/>
  <c r="H1" i="31"/>
  <c r="H1" i="30"/>
  <c r="H1" i="29"/>
  <c r="H1" i="28"/>
  <c r="H1" i="27"/>
  <c r="H1" i="26"/>
  <c r="H1" i="25"/>
  <c r="H1" i="24"/>
  <c r="H1" i="23"/>
  <c r="D1" i="22"/>
  <c r="D1" i="21"/>
  <c r="D1" i="20"/>
  <c r="H1" i="19"/>
  <c r="H1" i="18"/>
  <c r="H1" i="17"/>
  <c r="H1" i="16"/>
  <c r="H1" i="15"/>
  <c r="H1" i="14"/>
  <c r="H1" i="13"/>
  <c r="H1" i="12"/>
  <c r="H1" i="11"/>
  <c r="H1" i="10"/>
  <c r="H1" i="9"/>
  <c r="H1" i="8"/>
  <c r="H1" i="7"/>
  <c r="H1" i="6"/>
  <c r="H1" i="5"/>
  <c r="H1" i="4"/>
  <c r="H1" i="3"/>
  <c r="H1" i="2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<sst xmlns="http://schemas.openxmlformats.org/spreadsheetml/2006/main" count="8041" uniqueCount="1823">
  <si>
    <t>Sheet</t>
  </si>
  <si>
    <t>National Report table</t>
  </si>
  <si>
    <t>PowerBI report</t>
  </si>
  <si>
    <t>Title</t>
  </si>
  <si>
    <t>Table 02/Table 03</t>
  </si>
  <si>
    <t>Report 1</t>
  </si>
  <si>
    <t>Graduate employment and study outcomes, by study level, 2020 and 2021</t>
  </si>
  <si>
    <t>Table 06</t>
  </si>
  <si>
    <t>Report 2</t>
  </si>
  <si>
    <t>Undergraduate employment outcomes by study area, 2020 and 2021 (%)</t>
  </si>
  <si>
    <t>Postgraduate coursework employment outcomes by study area, 2020 and 2021 (%)</t>
  </si>
  <si>
    <t>Postgraduate research employment outcomes by study area, 2020 and 2021 (%)</t>
  </si>
  <si>
    <t>Undergraduate employment outcomes, 2020 and 2021 (%)</t>
  </si>
  <si>
    <t>Postgraduate employment outcomes, 2020 and 2021</t>
  </si>
  <si>
    <t>Table 05</t>
  </si>
  <si>
    <t>Undergraduate employment outcomes by demographic group, 2020 and 2021 (%)</t>
  </si>
  <si>
    <t>Postgraduate coursework employment outcomes by demographic group, 2020 and 2021 (%)</t>
  </si>
  <si>
    <t>Postgraduate research employment outcomes by demographic group, 2020 and 2021 (%)</t>
  </si>
  <si>
    <t>Labour market outcomes of undergraduate graduates, by full-time study status, 2021</t>
  </si>
  <si>
    <t>Labour market outcomes of postgraduate graduates, by full-time study status, 2021</t>
  </si>
  <si>
    <t>Report 3</t>
  </si>
  <si>
    <t>Undergraduate employment outcomes by 45 study areas, 2020 and 2021 (%)</t>
  </si>
  <si>
    <t>Postgraduate coursework employment outcomes by 45 study areas, 2020 and 2021 (%)</t>
  </si>
  <si>
    <t>Postgraduate research employment outcomes by 45 study areas, 2020 and 2021 (%)</t>
  </si>
  <si>
    <t>Undergraduate employment outcomes by study area, universities only, 2020 and 2021</t>
  </si>
  <si>
    <t>Undergraduate employment outcomes by study area, NUHEIs only, 2020 and 2021</t>
  </si>
  <si>
    <t>Undergraduate employment outcomes by demographic group, universities only, 2020 and 2021 (%)</t>
  </si>
  <si>
    <t>Undergraduate employment outcomes by demographic group, NUHEIs only, 2020 and 2021 (%)</t>
  </si>
  <si>
    <t>Undergraduate employment rates by survey round, 2019-2021 (%)</t>
  </si>
  <si>
    <t>Table 01/Figure 01</t>
  </si>
  <si>
    <t>Postgraduate coursework employment rates by survey round, 2019-2021 (%)</t>
  </si>
  <si>
    <t>Postgraduate research employment rates by survey round, 2019-2021 (%)</t>
  </si>
  <si>
    <t>Table 04/Table 07</t>
  </si>
  <si>
    <t>Report 4</t>
  </si>
  <si>
    <t>Undergraduate median full-time salaries by study area and gender, 2020 and 2021 ($)</t>
  </si>
  <si>
    <t>Postgraduate coursework median full-time salaries by study area and gender, 2020 and 2021 ($)</t>
  </si>
  <si>
    <t>Postgraduate research median full-time salaries by study area and gender, 2020 and 2021 ($)</t>
  </si>
  <si>
    <t>Undergraduate median full-time salaries by demographic group, 2020 and 2021 ($)</t>
  </si>
  <si>
    <t>Postgraduate coursework median full-time salaries by demographic group, 2020 and 2021 ($)</t>
  </si>
  <si>
    <t>Postgraduate research median full-time salaries by demographic group, 2020 and 2021 ($)</t>
  </si>
  <si>
    <t>Report 5</t>
  </si>
  <si>
    <t>Undergraduate median full-time salaries by 45 study areas and gender, 2020 and 2021 ($)</t>
  </si>
  <si>
    <t>Postgraduate coursework median full-time salaries by 45 study areas and gender, 2020 and 2021 ($)</t>
  </si>
  <si>
    <t>Postgraduate research median full-time salaries by 45 study areas and gender, 2020 and 2021 ($)</t>
  </si>
  <si>
    <t>Table 08/Table 09</t>
  </si>
  <si>
    <t>Report 6</t>
  </si>
  <si>
    <t>Labour force indicators 2021, undergraduates (universities only)</t>
  </si>
  <si>
    <t>Labour force indicators 2019-2021, undergraduates (universities only)</t>
  </si>
  <si>
    <t>Labour force indicators 2021, postgraduate coursework (universities only)</t>
  </si>
  <si>
    <t>Labour force indicators 2019-2021, postgraduate coursework (universities only)</t>
  </si>
  <si>
    <t>Labour force indicators 2019-2021, postgraduate research (universities only)</t>
  </si>
  <si>
    <t>Table 10</t>
  </si>
  <si>
    <t>Report 7</t>
  </si>
  <si>
    <t>Labour force indicators 2019-2021, undergraduates (NUHEIs only)</t>
  </si>
  <si>
    <t>Labour force indicators 2019-2021, postgraduate coursework (NUHEIs only)</t>
  </si>
  <si>
    <t>Undergraduate labour force indicators, universities only, 2020 and 2021</t>
  </si>
  <si>
    <t>Undergraduate labour force indicators, NUHEIs only, 2020 and 2021</t>
  </si>
  <si>
    <t>Proportion of employed undergraduates seeking or not seeking more hours, by gender, 2021 (%)</t>
  </si>
  <si>
    <t>Proportion of employed postgraduates (coursework) seeking or not seeking more hours, by gender, 2021 (%)</t>
  </si>
  <si>
    <t>Proportion of employed postgraduates (research) seeking or not seeking more hours, by gender, 2021 (%)</t>
  </si>
  <si>
    <t>Undergraduate Part-time employment, by study area and gender, as a proportion of all employed graduates, 2021 (%)</t>
  </si>
  <si>
    <t>Table 11</t>
  </si>
  <si>
    <t>Report 8</t>
  </si>
  <si>
    <t>Main reason not working more hours, of undergraduates employed part-time, by preference for more hours and gender, 2021 (%)</t>
  </si>
  <si>
    <t>Main reason not working more hours, of postgraduates (coursework) employed part-time, by preference for more hours and gender, 2021 (%)</t>
  </si>
  <si>
    <t>Main reason not working more hours, of postgraduates (research) employed part-time, by preference for more hours and gender, 2021 (%)</t>
  </si>
  <si>
    <t>Table 12</t>
  </si>
  <si>
    <t>Report 9</t>
  </si>
  <si>
    <t>Main reason for working in job in 2021 that doesn’t fully use skills and education, 2021 (%)</t>
  </si>
  <si>
    <t>Main reason for working in job in 2021 that doesn’t fully use skills and education, postgraduate coursework level graduates, 2021 (%)</t>
  </si>
  <si>
    <t>Main reason for working in job in 2021 that doesn’t fully use skills and education, postgraduate research level graduates, 2021 (%)</t>
  </si>
  <si>
    <t>Undergraduate level graduates reporting occupation does not fully use skills and education,  and main reason being no suitable jobs in my area of expertise, by study area, 2021 (%)</t>
  </si>
  <si>
    <t>Postgraduate coursework level graduates reporting occupation does not fully use skills and education, and main reason being no suitable jobs in my area of expertise, by study area, 2021 (%)</t>
  </si>
  <si>
    <t>Postgraduate research level graduates reporting occupation does not fully use skills and education, and main reason being no suitable jobs in my area of expertise, by study area, 2021 (%)</t>
  </si>
  <si>
    <t>Table 13</t>
  </si>
  <si>
    <t>Report 10</t>
  </si>
  <si>
    <t>Undergraduate graduates in further full-time study, by original field of study (%)</t>
  </si>
  <si>
    <t>Postgraduate coursework graduates in further full-time study, by original field of study (%)</t>
  </si>
  <si>
    <t>Postgraduate research graduates in further full-time study, by original field of study (%)</t>
  </si>
  <si>
    <t>Table 14</t>
  </si>
  <si>
    <t>Study area of undergraduate graduates in further full-time study (%)</t>
  </si>
  <si>
    <t>Study area of postgraduate coursework graduates in further full-time study (%)</t>
  </si>
  <si>
    <t>Study area of postgraduate research graduates in further full-time study (%)</t>
  </si>
  <si>
    <t>Further full-time study status for initial undergraduates, by demographic profile (%)</t>
  </si>
  <si>
    <t>Graduates in further full-time study, by initial postgraduate study level, by demographic profile, 2021 (%)</t>
  </si>
  <si>
    <t>Figure 03/Table 16</t>
  </si>
  <si>
    <t>Report 11</t>
  </si>
  <si>
    <t>Satisfaction of undergraduate level graduates, 2020 and 2021 (% agreement)</t>
  </si>
  <si>
    <t>Figure 03</t>
  </si>
  <si>
    <t>Satisfaction of postgraduate coursework level graduates, 2020 and 2021 (% agreement)</t>
  </si>
  <si>
    <t>Figure 04</t>
  </si>
  <si>
    <t>Satisfaction of postgraduate research level graduates, 2020 and 2021 (% agreement)</t>
  </si>
  <si>
    <t>Table 15</t>
  </si>
  <si>
    <t>Satisfaction of undergraduate level graduates, by study area, 2020 and 2021 (% agreement)</t>
  </si>
  <si>
    <t>Satisfaction of postgraduate coursework level graduates, by study area, 2020 and 2021 (% agreement)</t>
  </si>
  <si>
    <t>Satisfaction of postgraduate research level graduates, by study area, 2020 and 2021 (% agreement)</t>
  </si>
  <si>
    <t>Satisfaction of undergraduate level graduates, by demographic group, 2021 (% agreement)</t>
  </si>
  <si>
    <t>Satisfaction of postgraduate coursework level graduates, by demographic group, 2021 (% agreement)</t>
  </si>
  <si>
    <t xml:space="preserve">Satisfaction of postgraduate research level graduates, by demographic group, 2021 (% agreement) </t>
  </si>
  <si>
    <t>Satisfaction of undergraduate level graduates, by study area, 2020 and 2021 (% agreement) (Unis only)</t>
  </si>
  <si>
    <t>Satisfaction of undergraduate level graduates, by study area, 2020 and 2021 (% agreement) (NUHEIs only)</t>
  </si>
  <si>
    <t>Table 17</t>
  </si>
  <si>
    <t>GOS 2021 Collection Summary</t>
  </si>
  <si>
    <t>GOS 2020 Collection Summary</t>
  </si>
  <si>
    <t>GOS 2019 Collection summary</t>
  </si>
  <si>
    <t>GOS 2018 Collection summary</t>
  </si>
  <si>
    <t>Table 19</t>
  </si>
  <si>
    <t>GOS 2021 response rates by institution (universities only), Nov 2020, Feb 2021 and May 2021 collections</t>
  </si>
  <si>
    <t>Table 20</t>
  </si>
  <si>
    <t>GOS 2021 response rates by institution (NUHEIs only), Nov 2020, Feb 2021 and May 2021 collections</t>
  </si>
  <si>
    <t>Table 18</t>
  </si>
  <si>
    <t>GOS 2021 undergraduate response rates by institution type, November/Feb 2020/2021 and May 2021 collections</t>
  </si>
  <si>
    <t>GOS 2021 postgraduate (coursework) response rates by institution type, November/Feb 2020/2021 and May 2021 collections</t>
  </si>
  <si>
    <t>GOS 2021 postgraduate (research) response rates by institution type, November/Feb 2020/2021 and May 2021 collections</t>
  </si>
  <si>
    <t>Table 21</t>
  </si>
  <si>
    <t>GOS 2021 sample and response characteristics, by respondent type</t>
  </si>
  <si>
    <t>Table 22</t>
  </si>
  <si>
    <t>GOS 2021 sample and response characteristics, by study area</t>
  </si>
  <si>
    <t>Undergraduate occupation level, by employment type, 2021 (%)</t>
  </si>
  <si>
    <t>Postgraduate occupation level, by employment type, 2021 (%)</t>
  </si>
  <si>
    <t>Undergraduate occupation level, total employed, by 45 study areas, 2021 (%)</t>
  </si>
  <si>
    <t>Undergraduate occupation level, by employment type, universities only, 2021 (%)</t>
  </si>
  <si>
    <t>Undergraduate occupation level, by employment type, NUHEIs only, 2021 (%)</t>
  </si>
  <si>
    <t>Undergraduate occupation level, total employed, by study area, universities only, 2021 (%)</t>
  </si>
  <si>
    <t>Undergraduate occupation level, total employed, by study area, 2021 (%)</t>
  </si>
  <si>
    <t>Importance of qualification for undergraduates’ current employment, 2021 (%)</t>
  </si>
  <si>
    <t>Importance of qualification for postgraduates’ current employment, 2021 (%)</t>
  </si>
  <si>
    <t>Extent to which qualification prepared undergraduate level graduates for employment, 2021 (%)</t>
  </si>
  <si>
    <t>Extent to which qualification prepared postgraduate level graduates for employment, 2021 (%)</t>
  </si>
  <si>
    <t>Undergraduate level graduates reporting occupation does not fully use skills or education, 2021 (%)</t>
  </si>
  <si>
    <t>Postgraduate level graduates reporting occupation does not fully use skills or education, 2021 (%)</t>
  </si>
  <si>
    <t>Average hours worked per week for employed undergraduates by full-time/part-time status, 2019-2021</t>
  </si>
  <si>
    <t>Average hours worked per week for employed postgraduates (coursework) by full-time/part-time status, 2019-2021</t>
  </si>
  <si>
    <t>Average hours worked per week for employed postgraduates (research) by full-time/part-time status, 2019-2021</t>
  </si>
  <si>
    <t>Figure 02</t>
  </si>
  <si>
    <t>Average hours worked per week for employed undergraduates by full-time/part-time status and survey round, 2019-2021</t>
  </si>
  <si>
    <t>Average hours worked per week for employed postgraduates (coursework) by full-time/part-time status and survey round, 2019-2021</t>
  </si>
  <si>
    <t>Average hours worked per week for employed postgraduates (research) by full-time/part-time status and survey round, 2019-2021</t>
  </si>
  <si>
    <t>Proportion of employed undergraduates who were away from work by full-time/part-time status, 2019-2021 (%)</t>
  </si>
  <si>
    <t>Proportion of employed postgraduates (coursework) who were away from work by full-time/part-time status, 2019-2021 (%)</t>
  </si>
  <si>
    <t>Proportion of employed postgraduates (research) who were away from work by full-time/part-time status, 2019-2021 (%)</t>
  </si>
  <si>
    <t>Proportion of employed undergraduates who were away from work by full-time/part-time status and survey round, 2019-2021 (%)</t>
  </si>
  <si>
    <t>Proportion of employed postgraduates (coursework) who were away from work by full-time/part-time status and survey round, 2019-2021 (%)</t>
  </si>
  <si>
    <t>Proportion of employed postgraduates (research) who were away from work by full-time/part-time status and survey round, 2019-2021 (%)</t>
  </si>
  <si>
    <t>Undergraduate full-time employment rate by university, 2021 (%)</t>
  </si>
  <si>
    <t>Undergraduate full-time employment rate by university, 2019-2021 (%)</t>
  </si>
  <si>
    <t>Undergraduate median full-time salaries by university, 2021 ($)</t>
  </si>
  <si>
    <t>Undergraduate median full-time salaries by university, 2019-2021 ($)</t>
  </si>
  <si>
    <t>Undergraduate full-time employment rate by NUHEI, 2019-2021 (%)</t>
  </si>
  <si>
    <t>Undergraduate median full-time salaries by NUHEI, 2019-2021 ($)</t>
  </si>
  <si>
    <t>Postgraduate coursework full-time employment rate by university, 2021 (%)</t>
  </si>
  <si>
    <t>Postgraduate coursework full-time employment rate by university, 2019-2021 (%)</t>
  </si>
  <si>
    <t>Postgraduate coursework full-time employment rate by NUHEI, 2019-2021 (%)</t>
  </si>
  <si>
    <t>Postgraduate coursework median full-time salaries by university, 2021 ($)</t>
  </si>
  <si>
    <t>Postgraduate coursework median full-time salaries by university, 2019-2021 ($)</t>
  </si>
  <si>
    <t>Postgraduate coursework median full-time salaries by NUHEI, 2019-2021 ($)</t>
  </si>
  <si>
    <t>Postgraduate research full-time employment rate by university, 2019-2021 (%)</t>
  </si>
  <si>
    <t>Postgraduate research median full-time salaries by university, 2019-2021 ($)</t>
  </si>
  <si>
    <t>2021 GOS National Tables</t>
  </si>
  <si>
    <t/>
  </si>
  <si>
    <t>Undergraduate 2020</t>
  </si>
  <si>
    <t>Undergraduate 2021</t>
  </si>
  <si>
    <t>Postgraduate coursework 2020</t>
  </si>
  <si>
    <t>Postgraduate coursework 2021</t>
  </si>
  <si>
    <t>Postgraduate research 2020</t>
  </si>
  <si>
    <t>Postgraduate research 2021</t>
  </si>
  <si>
    <t>In full-time employment (as a proportion of those available for full-time work) (%)</t>
  </si>
  <si>
    <t>Overall employed (as a proportion of those available for any work) (%)</t>
  </si>
  <si>
    <t>Labour force participation rate (%)</t>
  </si>
  <si>
    <t>Median salary, employed full-time ($)</t>
  </si>
  <si>
    <t>In full-time study (%)</t>
  </si>
  <si>
    <t>Filters:</t>
  </si>
  <si>
    <t>All columns: ANALYSIS = 1, SURVEY = 1, E942 = 0</t>
  </si>
  <si>
    <t>Undergraduate: LEVEL = 1</t>
  </si>
  <si>
    <t>Postgraduate coursework: LEVEL = 2</t>
  </si>
  <si>
    <t>Postgraduate research: LEVEL = 3</t>
  </si>
  <si>
    <t>Full-time employment row: AVAILFT = 1</t>
  </si>
  <si>
    <t>Overall employed row: AVAILEMP = 1</t>
  </si>
  <si>
    <t>Median salary row: FULLEMP = 1, TRIMSAL_ALL = 1</t>
  </si>
  <si>
    <t>Key Variables:</t>
  </si>
  <si>
    <t>FULLEMP</t>
  </si>
  <si>
    <t>GENEMP</t>
  </si>
  <si>
    <t>AVAILEMP</t>
  </si>
  <si>
    <t>SALARYA</t>
  </si>
  <si>
    <t xml:space="preserve">FURSTUD </t>
  </si>
  <si>
    <t>Full-time employment 2020</t>
  </si>
  <si>
    <t>Full-time employment 2021</t>
  </si>
  <si>
    <t>Overall employment 2020</t>
  </si>
  <si>
    <t>Overall employment 2021</t>
  </si>
  <si>
    <t>Labour force participation rate 2020</t>
  </si>
  <si>
    <t>Labour force participation rate 2021</t>
  </si>
  <si>
    <t>Science and mathematics</t>
  </si>
  <si>
    <t>Computing and Information Systems</t>
  </si>
  <si>
    <t>Engineering</t>
  </si>
  <si>
    <t>Architecture and built environment</t>
  </si>
  <si>
    <t>Agriculture and environmental studies</t>
  </si>
  <si>
    <t>Health services and support</t>
  </si>
  <si>
    <t>Medicine</t>
  </si>
  <si>
    <t>Nursing</t>
  </si>
  <si>
    <t>Pharmacy</t>
  </si>
  <si>
    <t>Dentistry</t>
  </si>
  <si>
    <t>Veterinary science</t>
  </si>
  <si>
    <t>Rehabilitation</t>
  </si>
  <si>
    <t>Teacher education</t>
  </si>
  <si>
    <t>Business and management</t>
  </si>
  <si>
    <t>Humanities, culture and social sciences</t>
  </si>
  <si>
    <t>Social work</t>
  </si>
  <si>
    <t>Psychology</t>
  </si>
  <si>
    <t>Law and paralegal studies</t>
  </si>
  <si>
    <t>75.7</t>
  </si>
  <si>
    <t>Creative arts</t>
  </si>
  <si>
    <t>Communications</t>
  </si>
  <si>
    <t>Tourism, Hospitality, Personal Services, Sport and recreation</t>
  </si>
  <si>
    <t>All</t>
  </si>
  <si>
    <t>Standard deviation</t>
  </si>
  <si>
    <t>All columns: ANALYSIS in (1:2), SURVEY = 1, E942 = 0, LEVEL = 1</t>
  </si>
  <si>
    <t>Full-time employment: AVAILFT = 1</t>
  </si>
  <si>
    <t>Total employment: AVAILEMP = 1</t>
  </si>
  <si>
    <t>AREA</t>
  </si>
  <si>
    <t>Notes:</t>
  </si>
  <si>
    <t>Where a graduate completes combined degrees across two study areas, their outcomes are included in both study areas. ‘All study areas’ figures count each graduate once only.</t>
  </si>
  <si>
    <t>All columns: ANALYSIS in (1:2), SURVEY = 1, E942 = 0, LEVEL = 2</t>
  </si>
  <si>
    <t>n/a</t>
  </si>
  <si>
    <t>100.0</t>
  </si>
  <si>
    <t>8.6</t>
  </si>
  <si>
    <t>All columns: ANALYSIS in (1:2), SURVEY = 1, E942 = 0, LEVEL = 3</t>
  </si>
  <si>
    <t>Male 2020</t>
  </si>
  <si>
    <t>Female 2020</t>
  </si>
  <si>
    <t>Total 2020</t>
  </si>
  <si>
    <t>Male 2021</t>
  </si>
  <si>
    <t>Female 2021</t>
  </si>
  <si>
    <t>Total 2021</t>
  </si>
  <si>
    <t>Full-time employment</t>
  </si>
  <si>
    <t>Total employed</t>
  </si>
  <si>
    <t>All columns: ANALYSIS = 1, SURVEY = 1, E942 = 0, LEVEL = 1</t>
  </si>
  <si>
    <t>Male: E315 = M</t>
  </si>
  <si>
    <t>Female: E315 = F</t>
  </si>
  <si>
    <t>Total employed row: AVAILEMP = 1</t>
  </si>
  <si>
    <t>Postgraduate coursework</t>
  </si>
  <si>
    <t>Full-time employment (%)</t>
  </si>
  <si>
    <t>Total employed (%)</t>
  </si>
  <si>
    <t>Labor force participation rate (%)</t>
  </si>
  <si>
    <t>Postgraduate research</t>
  </si>
  <si>
    <t>30 years or under</t>
  </si>
  <si>
    <t>Over 30 years</t>
  </si>
  <si>
    <t>Indigenous</t>
  </si>
  <si>
    <t>Non Indigenous</t>
  </si>
  <si>
    <t>English</t>
  </si>
  <si>
    <t>Language other than English</t>
  </si>
  <si>
    <t>Reported disability</t>
  </si>
  <si>
    <t>No disability</t>
  </si>
  <si>
    <t>Internal and mixed mode</t>
  </si>
  <si>
    <t>External</t>
  </si>
  <si>
    <t>High</t>
  </si>
  <si>
    <t>Medium</t>
  </si>
  <si>
    <t>Low</t>
  </si>
  <si>
    <t>Metro</t>
  </si>
  <si>
    <t>Regional/remote</t>
  </si>
  <si>
    <t>Overall employment: AVAILEMP = 1</t>
  </si>
  <si>
    <t>E913</t>
  </si>
  <si>
    <t>E940</t>
  </si>
  <si>
    <t>E941</t>
  </si>
  <si>
    <t>E943</t>
  </si>
  <si>
    <t>E329</t>
  </si>
  <si>
    <t>first_SES_SA1</t>
  </si>
  <si>
    <t>first_ASG_metro</t>
  </si>
  <si>
    <t>first_ASG_regional</t>
  </si>
  <si>
    <t>first_ASG_remote</t>
  </si>
  <si>
    <t>Locality statistics are calculated according to proportion for both metro and regional/remote categories.</t>
  </si>
  <si>
    <t>All columns: ANALYSIS = 1, SURVEY = 1, E942 = 0, LEVEL = 2</t>
  </si>
  <si>
    <t>All columns: ANALYSIS = 1, SURVEY = 1, E942 = 0, LEVEL = 3</t>
  </si>
  <si>
    <t>In full-time study – Male</t>
  </si>
  <si>
    <t>In full-time study – Female</t>
  </si>
  <si>
    <t>In full-time study – Total</t>
  </si>
  <si>
    <t>Not in full-time study – Male</t>
  </si>
  <si>
    <t>Not in full-time study – Female</t>
  </si>
  <si>
    <t>Not in full-time study – Total</t>
  </si>
  <si>
    <t>49.3</t>
  </si>
  <si>
    <t>Total employed (as a proportion of those available for any work) (%)</t>
  </si>
  <si>
    <t>Full-time study: FURSTUD = 1</t>
  </si>
  <si>
    <t>Not in full-time study: FURSTUD in (2, 5)</t>
  </si>
  <si>
    <t>Total employed: AVAILEMP = 1</t>
  </si>
  <si>
    <t>Salary: FULLEMP = 1, TRIMSAL_ALL = 1</t>
  </si>
  <si>
    <t>76.2</t>
  </si>
  <si>
    <t>01 Natural + Physical Sciences</t>
  </si>
  <si>
    <t>02 Mathematics</t>
  </si>
  <si>
    <t>03 Biological Sciences</t>
  </si>
  <si>
    <t>04 Medical Sciences + Technology</t>
  </si>
  <si>
    <t>05 Computing + Information Systems</t>
  </si>
  <si>
    <t>06 Engineering - Other</t>
  </si>
  <si>
    <t>07 Engineering - Process + Resources</t>
  </si>
  <si>
    <t>08 Engineering - Mechanical</t>
  </si>
  <si>
    <t>09 Engineering - Civil</t>
  </si>
  <si>
    <t>10 Engineering - Electrical + Electronic</t>
  </si>
  <si>
    <t>11 Engineering - Aerospace</t>
  </si>
  <si>
    <t>12 Architecture + Urban Environments</t>
  </si>
  <si>
    <t>13 Building + Construction</t>
  </si>
  <si>
    <t>14 Agriculture + Forestry</t>
  </si>
  <si>
    <t>15 Environmental Studies</t>
  </si>
  <si>
    <t>16 Health Services + Support</t>
  </si>
  <si>
    <t>17 Public Health</t>
  </si>
  <si>
    <t>18 Medicine</t>
  </si>
  <si>
    <t>19 Nursing</t>
  </si>
  <si>
    <t>20 Pharmacy</t>
  </si>
  <si>
    <t>21 Dentistry</t>
  </si>
  <si>
    <t>22 Veterinary Science</t>
  </si>
  <si>
    <t>23 Physiotherapy</t>
  </si>
  <si>
    <t>24 Occupational Therapy</t>
  </si>
  <si>
    <t>25 Teacher Education - Other</t>
  </si>
  <si>
    <t>26 Teacher Education - Early Childhood</t>
  </si>
  <si>
    <t>27 Teacher Education - Primary + Secondary</t>
  </si>
  <si>
    <t>28 Accounting</t>
  </si>
  <si>
    <t>29 Business Management</t>
  </si>
  <si>
    <t>30 Sales + Marketing</t>
  </si>
  <si>
    <t>31 Management + Commerce - Other</t>
  </si>
  <si>
    <t>32 Banking + Finance</t>
  </si>
  <si>
    <t>33 Political Science</t>
  </si>
  <si>
    <t>34 Humanities inc History + Geography</t>
  </si>
  <si>
    <t>35 Language + Literature</t>
  </si>
  <si>
    <t>36 Social Work</t>
  </si>
  <si>
    <t>37 Psychology</t>
  </si>
  <si>
    <t>38 Law</t>
  </si>
  <si>
    <t>39 Justice Studies + Policing</t>
  </si>
  <si>
    <t>40 Economics</t>
  </si>
  <si>
    <t>41 Sport + Recreation</t>
  </si>
  <si>
    <t>42 Art + Design</t>
  </si>
  <si>
    <t>50.6</t>
  </si>
  <si>
    <t>43 Music + Performing Arts</t>
  </si>
  <si>
    <t>44 Communication, Media + Journalism</t>
  </si>
  <si>
    <t>45 Tourism, Hospitality + Personal Services</t>
  </si>
  <si>
    <t>All columns: ANALYS45 in (1:2), E942 = 0, LEVEL = 1</t>
  </si>
  <si>
    <t>AREA45</t>
  </si>
  <si>
    <t>Total employment 2020</t>
  </si>
  <si>
    <t>Total employment 2021</t>
  </si>
  <si>
    <t>All columns: ANALYSIS in (1:2), SURVEY = 1, E942 = 0, HEPTYPE = 1, LEVEL = 1</t>
  </si>
  <si>
    <t>33.3</t>
  </si>
  <si>
    <t>All columns: ANALYSIS in (1:2), SURVEY = 1, E942 = 0, HEPTYPE = 2, LEVEL = 1</t>
  </si>
  <si>
    <t>Non indigenous</t>
  </si>
  <si>
    <t>English speaking background</t>
  </si>
  <si>
    <t>Non-English speaking background</t>
  </si>
  <si>
    <t>Disability</t>
  </si>
  <si>
    <t>Internal/mixed</t>
  </si>
  <si>
    <t>External/distance</t>
  </si>
  <si>
    <t>Regional/Remote</t>
  </si>
  <si>
    <t>All columns: ANALYSIS = 1, SURVEY = 1, E942 = 0, HEPTYPE = 1, LEVEL = 1</t>
  </si>
  <si>
    <t>25.0</t>
  </si>
  <si>
    <t>All columns: ANALYSIS = 1, SURVEY = 1, E942 = 0, HEPTYPE = 2, LEVEL = 1</t>
  </si>
  <si>
    <t>In full-time employment</t>
  </si>
  <si>
    <t>Overall employed</t>
  </si>
  <si>
    <t>GOS 2019</t>
  </si>
  <si>
    <t>November</t>
  </si>
  <si>
    <t>February</t>
  </si>
  <si>
    <t>May</t>
  </si>
  <si>
    <t>Total</t>
  </si>
  <si>
    <t>GOS 2020</t>
  </si>
  <si>
    <t>GOS 2021</t>
  </si>
  <si>
    <t>All columns: ANALYSIS = 1, SURVEY = 1, LEVEL = 1, E942 = 0</t>
  </si>
  <si>
    <t>In full-time employment: FULLEMP = 1</t>
  </si>
  <si>
    <t>Overall employed: GENEMP = 1</t>
  </si>
  <si>
    <t>AVAILFT</t>
  </si>
  <si>
    <t>All columns: ANALYSIS = 1, SURVEY = 1, LEVEL = 2, E942 = 0</t>
  </si>
  <si>
    <t>All columns: ANALYSIS = 1, SURVEY = 1, LEVEL = 3, E942 = 0</t>
  </si>
  <si>
    <t>10,300</t>
  </si>
  <si>
    <t>All columns: ANALYSIS in (1:2), SURVEY = 1, E942 = 0, LEVEL = 1, FULLEMP = 1, TRIMSAL = 1</t>
  </si>
  <si>
    <t>All columns: ANALYSIS in (1:2), SURVEY = 1, E942 = 0, LEVEL = 2, FULLEMP = 1, TRIMSAL = 1</t>
  </si>
  <si>
    <t>All columns: ANALYSIS in (1:2), SURVEY = 1, E942 = 0, LEVEL = 3, FULLEMP = 1, TRIMSAL = 1</t>
  </si>
  <si>
    <t>All columns: ANALYSIS = 1, SURVEY = 1, E942 = 0, LEVEL = 1, FULLEMP = 1, TRIMSAL = 1</t>
  </si>
  <si>
    <t>All columns: ANALYSIS = 1, SURVEY = 1, E942 = 0, LEVEL = 2, FULLEMP = 1, TRIMSAL = 1</t>
  </si>
  <si>
    <t>All columns: ANALYSIS = 1, SURVEY = 1, E942 = 0, LEVEL = 3, FULLEMP = 1, TRIMSAL = 1</t>
  </si>
  <si>
    <t>Australian Catholic University</t>
  </si>
  <si>
    <t>73.6 (72.0, 75.2)</t>
  </si>
  <si>
    <t>89.2 (88.3, 90.0)</t>
  </si>
  <si>
    <t>95.5 (94.9, 96.0)</t>
  </si>
  <si>
    <t>65,400 (64,300, 66,500)</t>
  </si>
  <si>
    <t>Bond University</t>
  </si>
  <si>
    <t>67.3 (60.8, 72.9)</t>
  </si>
  <si>
    <t>79.7 (75.2, 83.1)</t>
  </si>
  <si>
    <t>88.5 (85.0, 90.6)</t>
  </si>
  <si>
    <t>60,000 (54,500, 65,500)</t>
  </si>
  <si>
    <t>Central Queensland University</t>
  </si>
  <si>
    <t>83.4 (80.9, 85.6)</t>
  </si>
  <si>
    <t>90.2 (88.5, 91.5)</t>
  </si>
  <si>
    <t>94.4 (93.2, 95.4)</t>
  </si>
  <si>
    <t>70,000 (67,600, 72,400)</t>
  </si>
  <si>
    <t>Charles Darwin University</t>
  </si>
  <si>
    <t>76.5 (73.5, 79.2)</t>
  </si>
  <si>
    <t>87.4 (85.5, 89.0)</t>
  </si>
  <si>
    <t>91.5 (90.0, 92.7)</t>
  </si>
  <si>
    <t>70,000 (66,700, 73,300)</t>
  </si>
  <si>
    <t>Charles Sturt University</t>
  </si>
  <si>
    <t>84.6 (82.9, 86.1)</t>
  </si>
  <si>
    <t>90.8 (89.6, 91.8)</t>
  </si>
  <si>
    <t>94.0 (93.0, 94.8)</t>
  </si>
  <si>
    <t>70,000 (69,100, 70,900)</t>
  </si>
  <si>
    <t>Curtin University</t>
  </si>
  <si>
    <t>70.1 (68.1, 72.1)</t>
  </si>
  <si>
    <t>87.7 (86.4, 88.8)</t>
  </si>
  <si>
    <t>94.6 (93.7, 95.3)</t>
  </si>
  <si>
    <t>70,000 (68,700, 71,300)</t>
  </si>
  <si>
    <t>Deakin University</t>
  </si>
  <si>
    <t>67.7 (65.9, 69.3)</t>
  </si>
  <si>
    <t>86.0 (84.9, 87.0)</t>
  </si>
  <si>
    <t>92.3 (91.5, 93.0)</t>
  </si>
  <si>
    <t>65,000 (63,600, 66,400)</t>
  </si>
  <si>
    <t>Edith Cowan University</t>
  </si>
  <si>
    <t>62.6 (60.0, 65.1)</t>
  </si>
  <si>
    <t>82.8 (81.1, 84.4)</t>
  </si>
  <si>
    <t>94.6 (93.5, 95.4)</t>
  </si>
  <si>
    <t>69,000 (67,000, 70,900)</t>
  </si>
  <si>
    <t>Federation University Australia</t>
  </si>
  <si>
    <t>70.6 (66.4, 74.3)</t>
  </si>
  <si>
    <t>88.5 (86.2, 90.3)</t>
  </si>
  <si>
    <t>93.3 (91.5, 94.6)</t>
  </si>
  <si>
    <t>67,400 (63,100, 71,700)</t>
  </si>
  <si>
    <t>Flinders University</t>
  </si>
  <si>
    <t>66.3 (63.6, 68.9)</t>
  </si>
  <si>
    <t>83.0 (81.3, 84.5)</t>
  </si>
  <si>
    <t>89.8 (88.5, 90.9)</t>
  </si>
  <si>
    <t>66,000 (64,100, 67,900)</t>
  </si>
  <si>
    <t>Griffith University</t>
  </si>
  <si>
    <t>59.2 (57.0, 61.3)</t>
  </si>
  <si>
    <t>81.4 (79.9, 82.8)</t>
  </si>
  <si>
    <t>92.5 (91.5, 93.4)</t>
  </si>
  <si>
    <t>61,100 (59,100, 63,100)</t>
  </si>
  <si>
    <t>James Cook University</t>
  </si>
  <si>
    <t>78.0 (75.3, 80.3)</t>
  </si>
  <si>
    <t>87.5 (85.7, 89.0)</t>
  </si>
  <si>
    <t>93.6 (92.3, 94.6)</t>
  </si>
  <si>
    <t>67,000 (65,000, 69,000)</t>
  </si>
  <si>
    <t>La Trobe University</t>
  </si>
  <si>
    <t>70.1 (67.9, 72.3)</t>
  </si>
  <si>
    <t>85.3 (83.9, 86.5)</t>
  </si>
  <si>
    <t>91.8 (90.8, 92.7)</t>
  </si>
  <si>
    <t>61,500 (59,800, 63,200)</t>
  </si>
  <si>
    <t>Macquarie University</t>
  </si>
  <si>
    <t>66.9 (64.8, 68.8)</t>
  </si>
  <si>
    <t>92.7 (91.7, 93.5)</t>
  </si>
  <si>
    <t>62,000 (60,100, 63,900)</t>
  </si>
  <si>
    <t>Monash University</t>
  </si>
  <si>
    <t>70.3 (68.8, 71.8)</t>
  </si>
  <si>
    <t>84.6 (83.6, 85.5)</t>
  </si>
  <si>
    <t>89.9 (89.2, 90.6)</t>
  </si>
  <si>
    <t>64,400 (63,200, 65,600)</t>
  </si>
  <si>
    <t>Murdoch University</t>
  </si>
  <si>
    <t>62.3 (58.9, 65.5)</t>
  </si>
  <si>
    <t>82.7 (80.5, 84.6)</t>
  </si>
  <si>
    <t>91.4 (89.8, 92.7)</t>
  </si>
  <si>
    <t>65,400 (63,500, 67,400)</t>
  </si>
  <si>
    <t>Queensland University of Technology</t>
  </si>
  <si>
    <t>67.1 (65.5, 68.7)</t>
  </si>
  <si>
    <t>85.6 (84.6, 86.6)</t>
  </si>
  <si>
    <t>96.1 (95.5, 96.6)</t>
  </si>
  <si>
    <t>62,600 (61,700, 63,600)</t>
  </si>
  <si>
    <t>RMIT University</t>
  </si>
  <si>
    <t>63.4 (61.8, 65.0)</t>
  </si>
  <si>
    <t>81.8 (80.6, 82.8)</t>
  </si>
  <si>
    <t>93.6 (92.9, 94.2)</t>
  </si>
  <si>
    <t>60,000 (59,500, 60,500)</t>
  </si>
  <si>
    <t>Southern Cross University</t>
  </si>
  <si>
    <t>74.5 (71.2, 77.5)</t>
  </si>
  <si>
    <t>88.4 (86.5, 90.0)</t>
  </si>
  <si>
    <t>91.4 (89.7, 92.6)</t>
  </si>
  <si>
    <t>67,100 (64,700, 69,600)</t>
  </si>
  <si>
    <t>Swinburne University of Technology</t>
  </si>
  <si>
    <t>66.6 (64.5, 68.6)</t>
  </si>
  <si>
    <t>85.5 (84.2, 86.7)</t>
  </si>
  <si>
    <t>92.1 (91.2, 93.0)</t>
  </si>
  <si>
    <t>67,900 (65,800, 70,000)</t>
  </si>
  <si>
    <t>The Australian National University</t>
  </si>
  <si>
    <t>67.6 (64.8, 70.3)</t>
  </si>
  <si>
    <t>85.5 (83.6, 87.1)</t>
  </si>
  <si>
    <t>90.6 (89.1, 91.8)</t>
  </si>
  <si>
    <t>65,000 (64,100, 65,900)</t>
  </si>
  <si>
    <t>The University of Adelaide</t>
  </si>
  <si>
    <t>66.5 (64.2, 68.7)</t>
  </si>
  <si>
    <t>81.6 (80.2, 83.0)</t>
  </si>
  <si>
    <t>89.1 (88.0, 90.0)</t>
  </si>
  <si>
    <t>65,000 (63,500, 66,500)</t>
  </si>
  <si>
    <t>The University of Melbourne</t>
  </si>
  <si>
    <t>55.7 (53.3, 58.0)</t>
  </si>
  <si>
    <t>79.9 (78.6, 81.0)</t>
  </si>
  <si>
    <t>85.5 (84.5, 86.4)</t>
  </si>
  <si>
    <t>60,000 (59,600, 60,400)</t>
  </si>
  <si>
    <t>The University of Notre Dame Australia</t>
  </si>
  <si>
    <t>77.1 (73.7, 80.1)</t>
  </si>
  <si>
    <t>89.5 (87.4, 91.2)</t>
  </si>
  <si>
    <t>95.4 (93.9, 96.4)</t>
  </si>
  <si>
    <t>67,600 (66,800, 68,400)</t>
  </si>
  <si>
    <t>The University of Queensland</t>
  </si>
  <si>
    <t>71.4 (69.6, 73.1)</t>
  </si>
  <si>
    <t>85.6 (84.4, 86.6)</t>
  </si>
  <si>
    <t>91.7 (90.8, 92.4)</t>
  </si>
  <si>
    <t>63,400 (62,500, 64,400)</t>
  </si>
  <si>
    <t>The University of South Australia</t>
  </si>
  <si>
    <t>74.6 (72.7, 76.5)</t>
  </si>
  <si>
    <t>88.2 (87.1, 89.2)</t>
  </si>
  <si>
    <t>95.1 (94.3, 95.7)</t>
  </si>
  <si>
    <t>64,700 (63,300, 66,100)</t>
  </si>
  <si>
    <t>The University of Sydney</t>
  </si>
  <si>
    <t>71.8 (70.3, 73.1)</t>
  </si>
  <si>
    <t>86.0 (85.1, 86.7)</t>
  </si>
  <si>
    <t>92.4 (91.8, 92.9)</t>
  </si>
  <si>
    <t>65,000 (64,500, 65,500)</t>
  </si>
  <si>
    <t>The University of Western Australia</t>
  </si>
  <si>
    <t>57.2 (53.8, 60.6)</t>
  </si>
  <si>
    <t>83.7 (81.9, 85.4)</t>
  </si>
  <si>
    <t>85.1 (83.5, 86.5)</t>
  </si>
  <si>
    <t>60,000 (58,600, 61,400)</t>
  </si>
  <si>
    <t>Torrens University</t>
  </si>
  <si>
    <t>59.1 (55.9, 62.2)</t>
  </si>
  <si>
    <t>79.4 (77.2, 81.3)</t>
  </si>
  <si>
    <t>92.0 (90.6, 93.2)</t>
  </si>
  <si>
    <t>60,000 (58,300, 61,700)</t>
  </si>
  <si>
    <t>University of Canberra</t>
  </si>
  <si>
    <t>73.5 (70.9, 75.9)</t>
  </si>
  <si>
    <t>87.8 (86.1, 89.3)</t>
  </si>
  <si>
    <t>95.3 (94.2, 96.1)</t>
  </si>
  <si>
    <t>68,600 (66,500, 70,700)</t>
  </si>
  <si>
    <t>University of Divinity</t>
  </si>
  <si>
    <t>80.9 (71.6, 86.8)</t>
  </si>
  <si>
    <t>82.5 (74.7, 87.3)</t>
  </si>
  <si>
    <t>University of New England</t>
  </si>
  <si>
    <t>80.9 (78.8, 82.8)</t>
  </si>
  <si>
    <t>86.8 (85.3, 88.1)</t>
  </si>
  <si>
    <t>91.4 (90.2, 92.3)</t>
  </si>
  <si>
    <t>72,000 (70,600, 73,400)</t>
  </si>
  <si>
    <t>University of New South Wales</t>
  </si>
  <si>
    <t>73.9 (72.0, 75.8)</t>
  </si>
  <si>
    <t>83.5 (82.0, 84.8)</t>
  </si>
  <si>
    <t>94.2 (93.3, 95.0)</t>
  </si>
  <si>
    <t>68,000 (66,700, 69,300)</t>
  </si>
  <si>
    <t>University of Newcastle</t>
  </si>
  <si>
    <t>76.9 (74.8, 78.8)</t>
  </si>
  <si>
    <t>90.2 (89.0, 91.3)</t>
  </si>
  <si>
    <t>93.5 (92.4, 94.3)</t>
  </si>
  <si>
    <t>65,700 (64,600, 66,900)</t>
  </si>
  <si>
    <t>University of Southern Queensland</t>
  </si>
  <si>
    <t>79.2 (77.0, 81.1)</t>
  </si>
  <si>
    <t>90.3 (88.9, 91.4)</t>
  </si>
  <si>
    <t>93.9 (92.8, 94.7)</t>
  </si>
  <si>
    <t>72,000 (71,000, 73,000)</t>
  </si>
  <si>
    <t>University of Tasmania</t>
  </si>
  <si>
    <t>72.4 (70.3, 74.4)</t>
  </si>
  <si>
    <t>85.9 (84.7, 87.0)</t>
  </si>
  <si>
    <t>84.9 (83.8, 85.9)</t>
  </si>
  <si>
    <t>70,000 (68,600, 71,400)</t>
  </si>
  <si>
    <t>University of Technology Sydney</t>
  </si>
  <si>
    <t>71.0 (69.4, 72.6)</t>
  </si>
  <si>
    <t>85.8 (84.7, 86.8)</t>
  </si>
  <si>
    <t>95.2 (94.5, 95.8)</t>
  </si>
  <si>
    <t>62,600 (61,800, 63,400)</t>
  </si>
  <si>
    <t>University of the Sunshine Coast</t>
  </si>
  <si>
    <t>59.0 (55.9, 62.0)</t>
  </si>
  <si>
    <t>81.8 (79.8, 83.5)</t>
  </si>
  <si>
    <t>91.1 (89.7, 92.3)</t>
  </si>
  <si>
    <t>61,700 (59,100, 64,300)</t>
  </si>
  <si>
    <t>University of Wollongong</t>
  </si>
  <si>
    <t>65.5 (62.7, 68.2)</t>
  </si>
  <si>
    <t>85.4 (83.5, 87.0)</t>
  </si>
  <si>
    <t>93.6 (92.2, 94.6)</t>
  </si>
  <si>
    <t>63,400 (62,200, 64,700)</t>
  </si>
  <si>
    <t>Victoria University</t>
  </si>
  <si>
    <t>59.1 (56.3, 61.7)</t>
  </si>
  <si>
    <t>78.8 (77.0, 80.4)</t>
  </si>
  <si>
    <t>93.3 (92.2, 94.2)</t>
  </si>
  <si>
    <t>67,400 (65,300, 69,500)</t>
  </si>
  <si>
    <t>Western Sydney University</t>
  </si>
  <si>
    <t>61.8 (60.6, 63.0)</t>
  </si>
  <si>
    <t>79.2 (78.6, 79.7)</t>
  </si>
  <si>
    <t>91.6 (91.3, 91.7)</t>
  </si>
  <si>
    <t>64,700 (63,900, 65,500)</t>
  </si>
  <si>
    <t>All universities</t>
  </si>
  <si>
    <t>69.2 (68.8, 69.5)</t>
  </si>
  <si>
    <t>85.0 (84.8, 85.3)</t>
  </si>
  <si>
    <t>92.1 (92.0, 92.3)</t>
  </si>
  <si>
    <t>65,000 (64,900, 65,100)</t>
  </si>
  <si>
    <t>All columns: ANALYSIS = 1, SURVEY = 1, E942 = 0, LEVEL = 1, HEPTYPE = 1</t>
  </si>
  <si>
    <t>Overall employed: AVAILEMP = 1</t>
  </si>
  <si>
    <t>Salary: TRIMSAL_ALL = 1, FULLEMP = 1</t>
  </si>
  <si>
    <t>E306</t>
  </si>
  <si>
    <t>The Agresti-Coull method is used to calculate 90% confidence intervals for proportions.</t>
  </si>
  <si>
    <t>Bootstrapping on the median is used to estimate 90% confidence intervals for median salary.</t>
  </si>
  <si>
    <t>73.5 (72.5, 74.4)</t>
  </si>
  <si>
    <t>89.3 (88.7, 89.8)</t>
  </si>
  <si>
    <t>95.2 (94.8, 95.5)</t>
  </si>
  <si>
    <t>64,700 (64,100, 65,300)</t>
  </si>
  <si>
    <t>64.4 (61.1, 67.6)</t>
  </si>
  <si>
    <t>77.4 (75.0, 79.6)</t>
  </si>
  <si>
    <t>90.4 (88.7, 91.7)</t>
  </si>
  <si>
    <t>58,000 (55,300, 60,700)</t>
  </si>
  <si>
    <t>79.0 (77.6, 80.3)</t>
  </si>
  <si>
    <t>94.3 (93.6, 94.8)</t>
  </si>
  <si>
    <t>69,000 (67,900, 70,100)</t>
  </si>
  <si>
    <t>78.9 (77.1, 80.6)</t>
  </si>
  <si>
    <t>89.7 (88.5, 90.6)</t>
  </si>
  <si>
    <t>92.3 (91.4, 93.0)</t>
  </si>
  <si>
    <t>85.3 (84.4, 86.1)</t>
  </si>
  <si>
    <t>91.8 (91.3, 92.4)</t>
  </si>
  <si>
    <t>94.5 (94.0, 94.9)</t>
  </si>
  <si>
    <t>68,900 (68,100, 69,700)</t>
  </si>
  <si>
    <t>70.8 (69.7, 71.8)</t>
  </si>
  <si>
    <t>86.9 (86.2, 87.5)</t>
  </si>
  <si>
    <t>94.4 (93.9, 94.8)</t>
  </si>
  <si>
    <t>66,700 (65,900, 67,600)</t>
  </si>
  <si>
    <t>70.5 (69.6, 71.4)</t>
  </si>
  <si>
    <t>87.5 (87.0, 88.0)</t>
  </si>
  <si>
    <t>92.9 (92.5, 93.3)</t>
  </si>
  <si>
    <t>59.5 (58.1, 61.0)</t>
  </si>
  <si>
    <t>82.3 (81.3, 83.2)</t>
  </si>
  <si>
    <t>93.9 (93.3, 94.4)</t>
  </si>
  <si>
    <t>66,000 (64,600, 67,400)</t>
  </si>
  <si>
    <t>71.1 (69.0, 73.0)</t>
  </si>
  <si>
    <t>89.0 (88.0, 89.9)</t>
  </si>
  <si>
    <t>93.3 (92.5, 94.0)</t>
  </si>
  <si>
    <t>64,900 (63,300, 66,400)</t>
  </si>
  <si>
    <t>64.9 (63.4, 66.3)</t>
  </si>
  <si>
    <t>84.5 (83.6, 85.3)</t>
  </si>
  <si>
    <t>90.7 (90.0, 91.2)</t>
  </si>
  <si>
    <t>65,000 (64,200, 65,800)</t>
  </si>
  <si>
    <t>62.1 (61.0, 63.2)</t>
  </si>
  <si>
    <t>83.7 (83.0, 84.4)</t>
  </si>
  <si>
    <t>92.2 (91.7, 92.7)</t>
  </si>
  <si>
    <t>60,000 (59,200, 60,800)</t>
  </si>
  <si>
    <t>78.2 (76.9, 79.4)</t>
  </si>
  <si>
    <t>88.7 (87.8, 89.4)</t>
  </si>
  <si>
    <t>93.9 (93.3, 94.5)</t>
  </si>
  <si>
    <t>68.3 (67.2, 69.5)</t>
  </si>
  <si>
    <t>86.5 (85.8, 87.1)</t>
  </si>
  <si>
    <t>92.5 (92.0, 92.9)</t>
  </si>
  <si>
    <t>60,500 (59,500, 61,500)</t>
  </si>
  <si>
    <t>68.8 (67.8, 69.8)</t>
  </si>
  <si>
    <t>85.3 (84.7, 85.9)</t>
  </si>
  <si>
    <t>93.4 (92.9, 93.7)</t>
  </si>
  <si>
    <t>62,000 (61,000, 63,000)</t>
  </si>
  <si>
    <t>72.5 (71.7, 73.3)</t>
  </si>
  <si>
    <t>86.7 (86.1, 87.1)</t>
  </si>
  <si>
    <t>90.6 (90.2, 90.9)</t>
  </si>
  <si>
    <t>62,600 (62,100, 63,200)</t>
  </si>
  <si>
    <t>59.5 (57.7, 61.2)</t>
  </si>
  <si>
    <t>81.3 (80.1, 82.4)</t>
  </si>
  <si>
    <t>65,000 (64,000, 66,000)</t>
  </si>
  <si>
    <t>68.1 (67.0, 69.1)</t>
  </si>
  <si>
    <t>95.7 (95.3, 96.0)</t>
  </si>
  <si>
    <t>66.6 (65.7, 67.6)</t>
  </si>
  <si>
    <t>83.5 (82.9, 84.1)</t>
  </si>
  <si>
    <t>93.1 (92.7, 93.5)</t>
  </si>
  <si>
    <t>59,700 (58,900, 60,500)</t>
  </si>
  <si>
    <t>74.9 (73.1, 76.5)</t>
  </si>
  <si>
    <t>87.9 (86.8, 88.8)</t>
  </si>
  <si>
    <t>91.9 (91.1, 92.6)</t>
  </si>
  <si>
    <t>69.7 (68.5, 70.8)</t>
  </si>
  <si>
    <t>84.8 (84.0, 85.5)</t>
  </si>
  <si>
    <t>91.6 (91.1, 92.2)</t>
  </si>
  <si>
    <t>66,000 (64,800, 67,200)</t>
  </si>
  <si>
    <t>68.7 (67.1, 70.3)</t>
  </si>
  <si>
    <t>85.4 (84.4, 86.4)</t>
  </si>
  <si>
    <t>90.2 (89.4, 90.9)</t>
  </si>
  <si>
    <t>64,000 (63,200, 64,800)</t>
  </si>
  <si>
    <t>65.9 (64.7, 67.2)</t>
  </si>
  <si>
    <t>82.8 (82.0, 83.5)</t>
  </si>
  <si>
    <t>87.7 (87.1, 88.3)</t>
  </si>
  <si>
    <t>62,600 (61,900, 63,400)</t>
  </si>
  <si>
    <t>58.1 (56.8, 59.4)</t>
  </si>
  <si>
    <t>81.4 (80.7, 82.0)</t>
  </si>
  <si>
    <t>84.2 (83.6, 84.7)</t>
  </si>
  <si>
    <t>59,000 (58,100, 59,900)</t>
  </si>
  <si>
    <t>76.0 (74.3, 77.6)</t>
  </si>
  <si>
    <t>88.2 (87.1, 89.1)</t>
  </si>
  <si>
    <t>65,400 (64,600, 66,200)</t>
  </si>
  <si>
    <t>71.7 (70.8, 72.6)</t>
  </si>
  <si>
    <t>86.3 (85.7, 86.8)</t>
  </si>
  <si>
    <t>92.2 (91.7, 92.6)</t>
  </si>
  <si>
    <t>62,600 (62,200, 63,000)</t>
  </si>
  <si>
    <t>72.1 (70.9, 73.2)</t>
  </si>
  <si>
    <t>87.4 (86.7, 88.0)</t>
  </si>
  <si>
    <t>94.2 (93.7, 94.6)</t>
  </si>
  <si>
    <t>63,000 (62,300, 63,700)</t>
  </si>
  <si>
    <t>75.5 (74.6, 76.3)</t>
  </si>
  <si>
    <t>87.2 (86.6, 87.7)</t>
  </si>
  <si>
    <t>91.4 (90.9, 91.8)</t>
  </si>
  <si>
    <t>64,600 (64,000, 65,200)</t>
  </si>
  <si>
    <t>56.6 (54.6, 58.6)</t>
  </si>
  <si>
    <t>81.5 (80.4, 82.6)</t>
  </si>
  <si>
    <t>84.2 (83.3, 85.1)</t>
  </si>
  <si>
    <t>58,000 (56,300, 59,700)</t>
  </si>
  <si>
    <t>60.4 (58.6, 62.2)</t>
  </si>
  <si>
    <t>80.1 (78.9, 81.3)</t>
  </si>
  <si>
    <t>91.2 (90.4, 91.9)</t>
  </si>
  <si>
    <t>53,000 (51,300, 54,800)</t>
  </si>
  <si>
    <t>73.5 (72.2, 74.8)</t>
  </si>
  <si>
    <t>87.7 (86.8, 88.5)</t>
  </si>
  <si>
    <t>95.0 (94.4, 95.5)</t>
  </si>
  <si>
    <t>66,400 (65,300, 67,600)</t>
  </si>
  <si>
    <t>78.7 (70.6, 84.7)</t>
  </si>
  <si>
    <t>87.1 (82.6, 90.3)</t>
  </si>
  <si>
    <t>79.5 (75.3, 82.9)</t>
  </si>
  <si>
    <t>57,400 (46,100, 68,700)</t>
  </si>
  <si>
    <t>79.8 (78.7, 80.8)</t>
  </si>
  <si>
    <t>86.9 (86.1, 87.5)</t>
  </si>
  <si>
    <t>91.1 (90.5, 91.6)</t>
  </si>
  <si>
    <t>70,000 (69,500, 70,500)</t>
  </si>
  <si>
    <t>77.0 (76.0, 77.9)</t>
  </si>
  <si>
    <t>86.4 (85.7, 87.1)</t>
  </si>
  <si>
    <t>94.1 (93.6, 94.5)</t>
  </si>
  <si>
    <t>67,000 (66,200, 67,800)</t>
  </si>
  <si>
    <t>75.9 (74.9, 77.0)</t>
  </si>
  <si>
    <t>89.8 (89.1, 90.4)</t>
  </si>
  <si>
    <t>65,000 (64,800, 65,200)</t>
  </si>
  <si>
    <t>77.9 (76.8, 78.9)</t>
  </si>
  <si>
    <t>89.5 (88.9, 90.2)</t>
  </si>
  <si>
    <t>70,400 (69,800, 71,100)</t>
  </si>
  <si>
    <t>74.5 (73.3, 75.6)</t>
  </si>
  <si>
    <t>87.9 (87.3, 88.5)</t>
  </si>
  <si>
    <t>85.2 (84.6, 85.8)</t>
  </si>
  <si>
    <t>70,000 (69,300, 70,700)</t>
  </si>
  <si>
    <t>72.9 (72.1, 73.8)</t>
  </si>
  <si>
    <t>86.7 (86.1, 87.3)</t>
  </si>
  <si>
    <t>95.0 (94.7, 95.4)</t>
  </si>
  <si>
    <t>61,900 (61,100, 62,800)</t>
  </si>
  <si>
    <t>60.1 (58.5, 61.7)</t>
  </si>
  <si>
    <t>83.0 (82.0, 83.9)</t>
  </si>
  <si>
    <t>91.9 (91.3, 92.6)</t>
  </si>
  <si>
    <t>62,000 (60,500, 63,500)</t>
  </si>
  <si>
    <t>69.2 (67.8, 70.5)</t>
  </si>
  <si>
    <t>87.1 (86.2, 87.9)</t>
  </si>
  <si>
    <t>93.6 (93.0, 94.1)</t>
  </si>
  <si>
    <t>60.9 (59.2, 62.5)</t>
  </si>
  <si>
    <t>80.5 (79.5, 81.5)</t>
  </si>
  <si>
    <t>92.3 (91.6, 92.9)</t>
  </si>
  <si>
    <t>63,400 (61,700, 65,100)</t>
  </si>
  <si>
    <t>63.2 (62.2, 64.2)</t>
  </si>
  <si>
    <t>79.4 (78.7, 80.1)</t>
  </si>
  <si>
    <t>91.9 (91.5, 92.3)</t>
  </si>
  <si>
    <t>70.3 (70.1, 70.5)</t>
  </si>
  <si>
    <t>85.8 (85.7, 86.0)</t>
  </si>
  <si>
    <t>92.1 (92.0, 92.1)</t>
  </si>
  <si>
    <t>64,000 (63,800, 64,200)</t>
  </si>
  <si>
    <t>90.3 (88.5, 91.8)</t>
  </si>
  <si>
    <t>93.1 (91.7, 94.1)</t>
  </si>
  <si>
    <t>95.6 (94.5, 96.4)</t>
  </si>
  <si>
    <t>88,600 (85,900, 91,300)</t>
  </si>
  <si>
    <t>77.2 (71.9, 81.4)</t>
  </si>
  <si>
    <t>85.0 (80.6, 88.1)</t>
  </si>
  <si>
    <t>96.2 (93.4, 97.5)</t>
  </si>
  <si>
    <t>75,100 (70,600, 79,700)</t>
  </si>
  <si>
    <t>87.7 (83.0, 91.0)</t>
  </si>
  <si>
    <t>93.0 (89.7, 95.0)</t>
  </si>
  <si>
    <t>96.4 (93.7, 97.7)</t>
  </si>
  <si>
    <t>95,000 (86,400, 103,500)</t>
  </si>
  <si>
    <t>92.4 (89.4, 94.2)</t>
  </si>
  <si>
    <t>94.3 (92.3, 95.5)</t>
  </si>
  <si>
    <t>96.6 (94.9, 97.4)</t>
  </si>
  <si>
    <t>99,100 (93,800, 104,400)</t>
  </si>
  <si>
    <t>89.2 (87.6, 90.5)</t>
  </si>
  <si>
    <t>93.7 (92.5, 94.5)</t>
  </si>
  <si>
    <t>96.4 (95.5, 97.0)</t>
  </si>
  <si>
    <t>100,000 (97,900, 102,100)</t>
  </si>
  <si>
    <t>81.1 (78.4, 83.4)</t>
  </si>
  <si>
    <t>89.3 (87.5, 90.8)</t>
  </si>
  <si>
    <t>95.3 (94.0, 96.2)</t>
  </si>
  <si>
    <t>87,800 (82,900, 92,600)</t>
  </si>
  <si>
    <t>83.9 (82.2, 85.5)</t>
  </si>
  <si>
    <t>90.5 (89.2, 91.5)</t>
  </si>
  <si>
    <t>95.6 (94.7, 96.3)</t>
  </si>
  <si>
    <t>91,600 (89,100, 94,100)</t>
  </si>
  <si>
    <t>81.9 (79.1, 84.3)</t>
  </si>
  <si>
    <t>90.6 (88.7, 92.0)</t>
  </si>
  <si>
    <t>95.9 (94.6, 96.8)</t>
  </si>
  <si>
    <t>90,000 (85,900, 94,100)</t>
  </si>
  <si>
    <t>80.4 (73.9, 85.2)</t>
  </si>
  <si>
    <t>92.0 (87.7, 94.5)</t>
  </si>
  <si>
    <t>96.6 (93.1, 97.9)</t>
  </si>
  <si>
    <t>98,000 (91,500, 104,500)</t>
  </si>
  <si>
    <t>87.7 (85.6, 89.5)</t>
  </si>
  <si>
    <t>93.9 (92.5, 94.8)</t>
  </si>
  <si>
    <t>95.2 (94.0, 96.0)</t>
  </si>
  <si>
    <t>89,000 (85,700, 92,300)</t>
  </si>
  <si>
    <t>84.4 (82.4, 86.2)</t>
  </si>
  <si>
    <t>93.0 (91.8, 94.1)</t>
  </si>
  <si>
    <t>94.9 (93.8, 95.7)</t>
  </si>
  <si>
    <t>86,000 (82,500, 89,500)</t>
  </si>
  <si>
    <t>89.6 (87.1, 91.6)</t>
  </si>
  <si>
    <t>92.9 (90.9, 94.2)</t>
  </si>
  <si>
    <t>95.8 (94.2, 96.7)</t>
  </si>
  <si>
    <t>108,800 (104,400, 113,100)</t>
  </si>
  <si>
    <t>84.2 (81.4, 86.5)</t>
  </si>
  <si>
    <t>91.5 (89.7, 92.8)</t>
  </si>
  <si>
    <t>97.0 (95.9, 97.7)</t>
  </si>
  <si>
    <t>83,500 (79,600, 87,400)</t>
  </si>
  <si>
    <t>85.2 (82.5, 87.4)</t>
  </si>
  <si>
    <t>91.0 (88.9, 92.5)</t>
  </si>
  <si>
    <t>95.1 (93.6, 96.2)</t>
  </si>
  <si>
    <t>98,000 (93,300, 102,700)</t>
  </si>
  <si>
    <t>80.5 (78.9, 81.9)</t>
  </si>
  <si>
    <t>89.1 (88.1, 90.0)</t>
  </si>
  <si>
    <t>94.7 (93.9, 95.2)</t>
  </si>
  <si>
    <t>87,000 (84,900, 89,100)</t>
  </si>
  <si>
    <t>78.7 (74.4, 82.2)</t>
  </si>
  <si>
    <t>87.9 (84.9, 90.1)</t>
  </si>
  <si>
    <t>94.7 (92.4, 96.0)</t>
  </si>
  <si>
    <t>86,900 (79,800, 94,100)</t>
  </si>
  <si>
    <t>85.4 (83.9, 86.8)</t>
  </si>
  <si>
    <t>91.2 (90.1, 92.1)</t>
  </si>
  <si>
    <t>96.5 (95.7, 97.0)</t>
  </si>
  <si>
    <t>97,200 (93,800, 100,500)</t>
  </si>
  <si>
    <t>79.4 (77.7, 80.9)</t>
  </si>
  <si>
    <t>86.7 (85.5, 87.8)</t>
  </si>
  <si>
    <t>96.3 (95.6, 96.8)</t>
  </si>
  <si>
    <t>82,000 (79,000, 85,000)</t>
  </si>
  <si>
    <t>87.8 (85.5, 89.6)</t>
  </si>
  <si>
    <t>92.7 (91.0, 93.8)</t>
  </si>
  <si>
    <t>97.0 (95.8, 97.7)</t>
  </si>
  <si>
    <t>104,400 (97,000, 111,700)</t>
  </si>
  <si>
    <t>80.8 (77.6, 83.5)</t>
  </si>
  <si>
    <t>89.5 (87.3, 91.2)</t>
  </si>
  <si>
    <t>94.0 (92.4, 95.2)</t>
  </si>
  <si>
    <t>85,100 (80,000, 90,100)</t>
  </si>
  <si>
    <t>86.6 (84.2, 88.5)</t>
  </si>
  <si>
    <t>90.9 (89.0, 92.4)</t>
  </si>
  <si>
    <t>93.6 (92.1, 94.8)</t>
  </si>
  <si>
    <t>87,500 (82,600, 92,400)</t>
  </si>
  <si>
    <t>80.7 (77.1, 83.7)</t>
  </si>
  <si>
    <t>90.7 (88.3, 92.4)</t>
  </si>
  <si>
    <t>94.7 (92.8, 95.9)</t>
  </si>
  <si>
    <t>80,000 (75,600, 84,400)</t>
  </si>
  <si>
    <t>83.5 (82.3, 84.5)</t>
  </si>
  <si>
    <t>89.8 (88.9, 90.5)</t>
  </si>
  <si>
    <t>95.3 (94.7, 95.8)</t>
  </si>
  <si>
    <t>84,800 (82,700, 86,900)</t>
  </si>
  <si>
    <t>90.5 (87.4, 92.8)</t>
  </si>
  <si>
    <t>94.7 (92.6, 96.1)</t>
  </si>
  <si>
    <t>96.2 (94.3, 97.3)</t>
  </si>
  <si>
    <t>81,600 (76,900, 86,400)</t>
  </si>
  <si>
    <t>82.1 (79.8, 84.2)</t>
  </si>
  <si>
    <t>89.6 (87.9, 90.9)</t>
  </si>
  <si>
    <t>96.6 (95.6, 97.3)</t>
  </si>
  <si>
    <t>87,800 (83,000, 92,600)</t>
  </si>
  <si>
    <t>81.1 (78.1, 83.7)</t>
  </si>
  <si>
    <t>89.9 (87.6, 91.6)</t>
  </si>
  <si>
    <t>95.6 (94.0, 96.7)</t>
  </si>
  <si>
    <t>90,000 (86,900, 93,100)</t>
  </si>
  <si>
    <t>84.8 (83.5, 85.9)</t>
  </si>
  <si>
    <t>89.5 (88.6, 90.4)</t>
  </si>
  <si>
    <t>95.6 (95.0, 96.1)</t>
  </si>
  <si>
    <t>90,000 (86,700, 93,300)</t>
  </si>
  <si>
    <t>88.7 (86.7, 90.3)</t>
  </si>
  <si>
    <t>96.2 (94.9, 97.1)</t>
  </si>
  <si>
    <t>80,000 (77,700, 82,300)</t>
  </si>
  <si>
    <t>83.8 (78.1, 87.9)</t>
  </si>
  <si>
    <t>85.4 (80.3, 89.1)</t>
  </si>
  <si>
    <t>96.3 (92.9, 97.9)</t>
  </si>
  <si>
    <t>93,900 (86,200, 101,700)</t>
  </si>
  <si>
    <t>87.1 (83.8, 89.6)</t>
  </si>
  <si>
    <t>90.2 (87.6, 92.1)</t>
  </si>
  <si>
    <t>94.8 (92.8, 96.1)</t>
  </si>
  <si>
    <t>95,000 (88,900, 101,100)</t>
  </si>
  <si>
    <t>88.0 (81.8, 91.7)</t>
  </si>
  <si>
    <t>89.1 (85.5, 91.3)</t>
  </si>
  <si>
    <t>86.0 (82.8, 88.0)</t>
  </si>
  <si>
    <t>80,000 (66,600, 93,400)</t>
  </si>
  <si>
    <t>83.9 (81.3, 85.9)</t>
  </si>
  <si>
    <t>90.6 (89.0, 91.8)</t>
  </si>
  <si>
    <t>89.0 (87.5, 90.1)</t>
  </si>
  <si>
    <t>87,000 (83,400, 90,600)</t>
  </si>
  <si>
    <t>93.5 (92.3, 94.4)</t>
  </si>
  <si>
    <t>96.8 (96.0, 97.4)</t>
  </si>
  <si>
    <t>110,000 (105,500, 114,500)</t>
  </si>
  <si>
    <t>87.3 (84.9, 89.2)</t>
  </si>
  <si>
    <t>92.1 (90.4, 93.5)</t>
  </si>
  <si>
    <t>96,500 (93,500, 99,600)</t>
  </si>
  <si>
    <t>84.9 (82.0, 87.1)</t>
  </si>
  <si>
    <t>93.5 (91.7, 94.7)</t>
  </si>
  <si>
    <t>93.7 (92.0, 94.7)</t>
  </si>
  <si>
    <t>96,800 (92,100, 101,600)</t>
  </si>
  <si>
    <t>92.9 (91.6, 94.0)</t>
  </si>
  <si>
    <t>96.1 (95.2, 96.7)</t>
  </si>
  <si>
    <t>90,000 (88,600, 91,400)</t>
  </si>
  <si>
    <t>81.2 (78.7, 83.4)</t>
  </si>
  <si>
    <t>89.2 (87.3, 90.7)</t>
  </si>
  <si>
    <t>95.7 (94.4, 96.6)</t>
  </si>
  <si>
    <t>84,900 (81,100, 88,800)</t>
  </si>
  <si>
    <t>81.6 (75.6, 85.9)</t>
  </si>
  <si>
    <t>88.3 (84.0, 90.9)</t>
  </si>
  <si>
    <t>95.5 (92.4, 96.9)</t>
  </si>
  <si>
    <t>81,700 (72,800, 90,700)</t>
  </si>
  <si>
    <t>84.5 (81.5, 86.8)</t>
  </si>
  <si>
    <t>89.0 (86.7, 90.7)</t>
  </si>
  <si>
    <t>97.4 (96.0, 98.1)</t>
  </si>
  <si>
    <t>93,900 (89,600, 98,200)</t>
  </si>
  <si>
    <t>79.0 (75.5, 82.0)</t>
  </si>
  <si>
    <t>88.5 (86.0, 90.3)</t>
  </si>
  <si>
    <t>92.9 (91.0, 94.3)</t>
  </si>
  <si>
    <t>80,000 (73,000, 87,000)</t>
  </si>
  <si>
    <t>78.2 (75.5, 80.3)</t>
  </si>
  <si>
    <t>84.1 (82.7, 85.1)</t>
  </si>
  <si>
    <t>92.4 (91.6, 92.8)</t>
  </si>
  <si>
    <t>80,000 (75,300, 84,700)</t>
  </si>
  <si>
    <t>84.7 (84.3, 85.1)</t>
  </si>
  <si>
    <t>90.8 (90.5, 91.0)</t>
  </si>
  <si>
    <t>95.4 (95.2, 95.6)</t>
  </si>
  <si>
    <t>90,000 (89,700, 90,300)</t>
  </si>
  <si>
    <t>All columns: ANALYSIS = 1, SURVEY = 1, E942 = 0, LEVEL = 2, HEPTYPE = 1</t>
  </si>
  <si>
    <t>91.4 (90.5, 92.2)</t>
  </si>
  <si>
    <t>95.2 (94.6, 95.7)</t>
  </si>
  <si>
    <t>96.1 (95.6, 96.6)</t>
  </si>
  <si>
    <t>90,000 (88,700, 91,300)</t>
  </si>
  <si>
    <t>79.8 (77.0, 82.1)</t>
  </si>
  <si>
    <t>86.2 (83.9, 88.0)</t>
  </si>
  <si>
    <t>95.5 (94.1, 96.5)</t>
  </si>
  <si>
    <t>73,100 (71,200, 74,900)</t>
  </si>
  <si>
    <t>89.5 (87.4, 91.1)</t>
  </si>
  <si>
    <t>93.6 (92.1, 94.6)</t>
  </si>
  <si>
    <t>97.1 (96.0, 97.8)</t>
  </si>
  <si>
    <t>97,800 (92,600, 103,100)</t>
  </si>
  <si>
    <t>93.4 (91.4, 94.9)</t>
  </si>
  <si>
    <t>94.1 (92.5, 95.2)</t>
  </si>
  <si>
    <t>95.4 (94.0, 96.3)</t>
  </si>
  <si>
    <t>98,000 (93,900, 102,100)</t>
  </si>
  <si>
    <t>89.8 (89.0, 90.5)</t>
  </si>
  <si>
    <t>94.2 (93.7, 94.7)</t>
  </si>
  <si>
    <t>96.8 (96.4, 97.1)</t>
  </si>
  <si>
    <t>96,000 (94,200, 97,800)</t>
  </si>
  <si>
    <t>77.5 (75.9, 78.9)</t>
  </si>
  <si>
    <t>88.2 (87.2, 89.2)</t>
  </si>
  <si>
    <t>96.2 (95.6, 96.7)</t>
  </si>
  <si>
    <t>87,400 (84,500, 90,400)</t>
  </si>
  <si>
    <t>84.0 (83.0, 84.9)</t>
  </si>
  <si>
    <t>92.4 (91.8, 93.0)</t>
  </si>
  <si>
    <t>95.9 (95.5, 96.3)</t>
  </si>
  <si>
    <t>86,900 (84,700, 89,000)</t>
  </si>
  <si>
    <t>77.6 (76.0, 79.1)</t>
  </si>
  <si>
    <t>89.7 (88.7, 90.6)</t>
  </si>
  <si>
    <t>96.6 (96.0, 97.1)</t>
  </si>
  <si>
    <t>91,200 (88,800, 93,500)</t>
  </si>
  <si>
    <t>81.6 (78.3, 84.3)</t>
  </si>
  <si>
    <t>93.2 (91.3, 94.6)</t>
  </si>
  <si>
    <t>97.7 (96.4, 98.4)</t>
  </si>
  <si>
    <t>87,200 (81,800, 92,700)</t>
  </si>
  <si>
    <t>87.5 (86.4, 88.5)</t>
  </si>
  <si>
    <t>94.5 (94.0, 95.0)</t>
  </si>
  <si>
    <t>87,700 (85,700, 89,700)</t>
  </si>
  <si>
    <t>86.2 (85.1, 87.1)</t>
  </si>
  <si>
    <t>93.0 (92.3, 93.6)</t>
  </si>
  <si>
    <t>95.8 (95.2, 96.2)</t>
  </si>
  <si>
    <t>86,200 (84,000, 88,400)</t>
  </si>
  <si>
    <t>89.1 (87.7, 90.2)</t>
  </si>
  <si>
    <t>93.2 (92.2, 93.9)</t>
  </si>
  <si>
    <t>96.5 (95.8, 97.0)</t>
  </si>
  <si>
    <t>104,000 (100,900, 107,100)</t>
  </si>
  <si>
    <t>84.2 (82.7, 85.5)</t>
  </si>
  <si>
    <t>93.1 (92.3, 93.8)</t>
  </si>
  <si>
    <t>97.2 (96.6, 97.6)</t>
  </si>
  <si>
    <t>78,300 (76,300, 80,300)</t>
  </si>
  <si>
    <t>85.0 (83.7, 86.2)</t>
  </si>
  <si>
    <t>90.7 (89.8, 91.5)</t>
  </si>
  <si>
    <t>95.2 (94.5, 95.7)</t>
  </si>
  <si>
    <t>95,000 (92,100, 97,900)</t>
  </si>
  <si>
    <t>82.5 (81.6, 83.2)</t>
  </si>
  <si>
    <t>90.6 (90.1, 91.1)</t>
  </si>
  <si>
    <t>94.7 (94.3, 95.1)</t>
  </si>
  <si>
    <t>86,000 (84,600, 87,400)</t>
  </si>
  <si>
    <t>75.2 (72.7, 77.4)</t>
  </si>
  <si>
    <t>86.7 (85.1, 88.1)</t>
  </si>
  <si>
    <t>95.7 (94.6, 96.4)</t>
  </si>
  <si>
    <t>85,000 (81,100, 88,900)</t>
  </si>
  <si>
    <t>86.6 (85.6, 87.6)</t>
  </si>
  <si>
    <t>96.6 (96.0, 97.0)</t>
  </si>
  <si>
    <t>98,000 (95,200, 100,800)</t>
  </si>
  <si>
    <t>80.7 (79.7, 81.7)</t>
  </si>
  <si>
    <t>88.8 (88.0, 89.5)</t>
  </si>
  <si>
    <t>96.6 (96.1, 96.9)</t>
  </si>
  <si>
    <t>80,000 (79,200, 80,800)</t>
  </si>
  <si>
    <t>87.9 (86.6, 89.1)</t>
  </si>
  <si>
    <t>93.6 (92.6, 94.3)</t>
  </si>
  <si>
    <t>96.9 (96.1, 97.3)</t>
  </si>
  <si>
    <t>104,000 (99,800, 108,200)</t>
  </si>
  <si>
    <t>82.5 (80.8, 84.1)</t>
  </si>
  <si>
    <t>89.4 (88.2, 90.5)</t>
  </si>
  <si>
    <t>94.4 (93.5, 95.1)</t>
  </si>
  <si>
    <t>85,200 (82,000, 88,300)</t>
  </si>
  <si>
    <t>87.1 (85.8, 88.2)</t>
  </si>
  <si>
    <t>90.8 (89.8, 91.7)</t>
  </si>
  <si>
    <t>81,400 (79,800, 83,100)</t>
  </si>
  <si>
    <t>78.8 (76.8, 80.6)</t>
  </si>
  <si>
    <t>88.3 (86.9, 89.4)</t>
  </si>
  <si>
    <t>95.3 (94.4, 96.0)</t>
  </si>
  <si>
    <t>79,400 (77,300, 81,500)</t>
  </si>
  <si>
    <t>85.1 (84.6, 85.7)</t>
  </si>
  <si>
    <t>91.5 (91.1, 91.8)</t>
  </si>
  <si>
    <t>95.8 (95.5, 96.0)</t>
  </si>
  <si>
    <t>81,400 (79,900, 82,900)</t>
  </si>
  <si>
    <t>91.3 (89.7, 92.6)</t>
  </si>
  <si>
    <t>95.1 (93.9, 95.9)</t>
  </si>
  <si>
    <t>96.4 (95.4, 97.1)</t>
  </si>
  <si>
    <t>81,600 (78,900, 84,400)</t>
  </si>
  <si>
    <t>82.6 (81.5, 83.7)</t>
  </si>
  <si>
    <t>90.7 (89.9, 91.4)</t>
  </si>
  <si>
    <t>96.7 (96.3, 97.1)</t>
  </si>
  <si>
    <t>80,000 (78,200, 81,800)</t>
  </si>
  <si>
    <t>82.3 (80.6, 83.7)</t>
  </si>
  <si>
    <t>90.7 (89.6, 91.7)</t>
  </si>
  <si>
    <t>90,000 (87,800, 92,200)</t>
  </si>
  <si>
    <t>86.9 (86.3, 87.6)</t>
  </si>
  <si>
    <t>91.3 (90.8, 91.8)</t>
  </si>
  <si>
    <t>95.5 (95.2, 95.9)</t>
  </si>
  <si>
    <t>85,300 (83,800, 86,800)</t>
  </si>
  <si>
    <t>81.9 (80.5, 83.2)</t>
  </si>
  <si>
    <t>88.5 (87.5, 89.5)</t>
  </si>
  <si>
    <t>79,000 (78,200, 79,800)</t>
  </si>
  <si>
    <t>87.9 (85.3, 89.9)</t>
  </si>
  <si>
    <t>90.4 (88.3, 92.0)</t>
  </si>
  <si>
    <t>98.3 (97.1, 98.9)</t>
  </si>
  <si>
    <t>100,000 (94,400, 105,600)</t>
  </si>
  <si>
    <t>92.2 (90.9, 93.3)</t>
  </si>
  <si>
    <t>95.8 (94.8, 96.5)</t>
  </si>
  <si>
    <t>85,400 (82,200, 88,600)</t>
  </si>
  <si>
    <t>88.3 (85.0, 90.7)</t>
  </si>
  <si>
    <t>90.8 (88.9, 92.3)</t>
  </si>
  <si>
    <t>83.9 (81.9, 85.5)</t>
  </si>
  <si>
    <t>70,000 (63,500, 76,500)</t>
  </si>
  <si>
    <t>84.9 (83.7, 86.0)</t>
  </si>
  <si>
    <t>90.8 (90.0, 91.4)</t>
  </si>
  <si>
    <t>91.8 (91.2, 92.3)</t>
  </si>
  <si>
    <t>89,400 (87,300, 91,500)</t>
  </si>
  <si>
    <t>93.3 (92.7, 93.8)</t>
  </si>
  <si>
    <t>96.6 (96.1, 97.0)</t>
  </si>
  <si>
    <t>110,000 (108,900, 111,100)</t>
  </si>
  <si>
    <t>88.6 (87.4, 89.6)</t>
  </si>
  <si>
    <t>93.3 (92.4, 94.0)</t>
  </si>
  <si>
    <t>97.1 (96.5, 97.5)</t>
  </si>
  <si>
    <t>98,800 (97,000, 100,600)</t>
  </si>
  <si>
    <t>87.4 (85.9, 88.6)</t>
  </si>
  <si>
    <t>93.7 (92.8, 94.4)</t>
  </si>
  <si>
    <t>94.9 (94.1, 95.5)</t>
  </si>
  <si>
    <t>93,900 (91,200, 96,600)</t>
  </si>
  <si>
    <t>93.8 (93.2, 94.4)</t>
  </si>
  <si>
    <t>96.1 (95.6, 96.5)</t>
  </si>
  <si>
    <t>96.4 (96.0, 96.8)</t>
  </si>
  <si>
    <t>88,700 (87,700, 89,700)</t>
  </si>
  <si>
    <t>83.3 (82.0, 84.4)</t>
  </si>
  <si>
    <t>89.0 (88.1, 89.9)</t>
  </si>
  <si>
    <t>95.0 (94.4, 95.6)</t>
  </si>
  <si>
    <t>85,000 (82,700, 87,300)</t>
  </si>
  <si>
    <t>83.4 (80.1, 86.0)</t>
  </si>
  <si>
    <t>91.8 (89.7, 93.2)</t>
  </si>
  <si>
    <t>95.3 (93.6, 96.2)</t>
  </si>
  <si>
    <t>78,300 (73,700, 82,800)</t>
  </si>
  <si>
    <t>85.5 (83.7, 87.1)</t>
  </si>
  <si>
    <t>91.2 (89.9, 92.3)</t>
  </si>
  <si>
    <t>96.5 (95.6, 97.1)</t>
  </si>
  <si>
    <t>91,300 (88,700, 94,000)</t>
  </si>
  <si>
    <t>81.8 (79.7, 83.8)</t>
  </si>
  <si>
    <t>90.1 (88.6, 91.3)</t>
  </si>
  <si>
    <t>94.0 (92.9, 94.9)</t>
  </si>
  <si>
    <t>79,700 (75,400, 83,900)</t>
  </si>
  <si>
    <t>78.8 (77.2, 80.4)</t>
  </si>
  <si>
    <t>94.5 (93.7, 95.1)</t>
  </si>
  <si>
    <t>77,100 (74,400, 79,800)</t>
  </si>
  <si>
    <t>85.5 (85.2, 85.7)</t>
  </si>
  <si>
    <t>91.7 (91.5, 91.8)</t>
  </si>
  <si>
    <t>95.8 (95.6, 95.9)</t>
  </si>
  <si>
    <t>88,900 (88,400, 89,500)</t>
  </si>
  <si>
    <t>76.5 (69.1, 81.8)</t>
  </si>
  <si>
    <t>89.4 (84.3, 92.1)</t>
  </si>
  <si>
    <t>92.4 (88.1, 94.3)</t>
  </si>
  <si>
    <t>105,000 (96,100, 113,900)</t>
  </si>
  <si>
    <t>75.9 (65.6, 81.8)</t>
  </si>
  <si>
    <t>93.1 (83.8, 95.1)</t>
  </si>
  <si>
    <t>100.0 (92.0, 99.4)</t>
  </si>
  <si>
    <t>94.1 (84.4, 97.4)</t>
  </si>
  <si>
    <t>89.5 (79.8, 93.9)</t>
  </si>
  <si>
    <t>81.8 (70.5, 88.3)</t>
  </si>
  <si>
    <t>89.5 (80.2, 93.5)</t>
  </si>
  <si>
    <t>100.0 (93.2, 100.0)</t>
  </si>
  <si>
    <t>93.1 (88.3, 95.3)</t>
  </si>
  <si>
    <t>95.4 (91.9, 96.6)</t>
  </si>
  <si>
    <t>93.1 (89.6, 94.6)</t>
  </si>
  <si>
    <t>102,200 (94,800, 109,500)</t>
  </si>
  <si>
    <t>77.5 (74.4, 80.1)</t>
  </si>
  <si>
    <t>87.8 (85.6, 89.3)</t>
  </si>
  <si>
    <t>93.5 (91.9, 94.5)</t>
  </si>
  <si>
    <t>96,500 (92,000, 101,000)</t>
  </si>
  <si>
    <t>77.0 (73.3, 80.0)</t>
  </si>
  <si>
    <t>91.8 (89.6, 93.2)</t>
  </si>
  <si>
    <t>95.2 (93.4, 96.1)</t>
  </si>
  <si>
    <t>91,300 (88,900, 93,700)</t>
  </si>
  <si>
    <t>81.4 (76.1, 85.2)</t>
  </si>
  <si>
    <t>92.0 (88.4, 93.9)</t>
  </si>
  <si>
    <t>95.8 (92.9, 97.0)</t>
  </si>
  <si>
    <t>100,000 (93,100, 106,900)</t>
  </si>
  <si>
    <t>73.3 (63.5, 80.5)</t>
  </si>
  <si>
    <t>83.3 (76.2, 87.6)</t>
  </si>
  <si>
    <t>89.6 (83.7, 92.3)</t>
  </si>
  <si>
    <t>92,400 (84,000, 100,900)</t>
  </si>
  <si>
    <t>79.0 (75.3, 82.0)</t>
  </si>
  <si>
    <t>89.9 (87.5, 91.4)</t>
  </si>
  <si>
    <t>95.7 (94.0, 96.6)</t>
  </si>
  <si>
    <t>87,000 (84,500, 89,500)</t>
  </si>
  <si>
    <t>78.6 (74.8, 81.9)</t>
  </si>
  <si>
    <t>91.1 (88.6, 92.9)</t>
  </si>
  <si>
    <t>95.6 (93.7, 96.8)</t>
  </si>
  <si>
    <t>92,000 (89,000, 95,000)</t>
  </si>
  <si>
    <t>82.7 (77.5, 86.0)</t>
  </si>
  <si>
    <t>86.1 (82.1, 88.5)</t>
  </si>
  <si>
    <t>92.7 (89.6, 94.0)</t>
  </si>
  <si>
    <t>94,000 (85,200, 102,800)</t>
  </si>
  <si>
    <t>79.6 (76.4, 82.1)</t>
  </si>
  <si>
    <t>90.9 (89.0, 92.1)</t>
  </si>
  <si>
    <t>96.9 (95.5, 97.4)</t>
  </si>
  <si>
    <t>91,300 (88,300, 94,400)</t>
  </si>
  <si>
    <t>70.7 (67.5, 73.6)</t>
  </si>
  <si>
    <t>84.9 (83.0, 86.5)</t>
  </si>
  <si>
    <t>88.4 (86.9, 89.6)</t>
  </si>
  <si>
    <t>91,300 (87,300, 95,400)</t>
  </si>
  <si>
    <t>79.3 (77.4, 80.9)</t>
  </si>
  <si>
    <t>90.6 (89.4, 91.5)</t>
  </si>
  <si>
    <t>95.9 (95.1, 96.5)</t>
  </si>
  <si>
    <t>68.8 (63.5, 73.2)</t>
  </si>
  <si>
    <t>82.7 (78.7, 85.3)</t>
  </si>
  <si>
    <t>93.4 (90.5, 94.6)</t>
  </si>
  <si>
    <t>91,600 (82,300, 100,800)</t>
  </si>
  <si>
    <t>78.7 (74.8, 81.9)</t>
  </si>
  <si>
    <t>88.4 (85.6, 90.4)</t>
  </si>
  <si>
    <t>94.2 (92.1, 95.5)</t>
  </si>
  <si>
    <t>95,000 (90,500, 99,500)</t>
  </si>
  <si>
    <t>70.7 (66.9, 74.1)</t>
  </si>
  <si>
    <t>84.2 (81.3, 86.4)</t>
  </si>
  <si>
    <t>95.6 (93.8, 96.6)</t>
  </si>
  <si>
    <t>71.9 (60.1, 80.3)</t>
  </si>
  <si>
    <t>78.7 (70.6, 83.7)</t>
  </si>
  <si>
    <t>95.9 (89.8, 97.2)</t>
  </si>
  <si>
    <t>80.2 (74.5, 84.4)</t>
  </si>
  <si>
    <t>92.2 (88.5, 94.3)</t>
  </si>
  <si>
    <t>94.9 (91.6, 96.3)</t>
  </si>
  <si>
    <t>95,000 (90,200, 99,800)</t>
  </si>
  <si>
    <t>85.4 (83.2, 87.2)</t>
  </si>
  <si>
    <t>90.3 (88.6, 91.5)</t>
  </si>
  <si>
    <t>94.6 (93.3, 95.4)</t>
  </si>
  <si>
    <t>92,000 (89,700, 94,300)</t>
  </si>
  <si>
    <t>78.3 (75.7, 80.5)</t>
  </si>
  <si>
    <t>85.7 (83.8, 87.2)</t>
  </si>
  <si>
    <t>92.0 (90.6, 93.0)</t>
  </si>
  <si>
    <t>87,000 (85,200, 88,800)</t>
  </si>
  <si>
    <t>82.7 (81.1, 84.1)</t>
  </si>
  <si>
    <t>91.8 (90.8, 92.6)</t>
  </si>
  <si>
    <t>95.6 (94.9, 96.2)</t>
  </si>
  <si>
    <t>91,800 (89,900, 93,800)</t>
  </si>
  <si>
    <t>84.0 (75.3, 89.2)</t>
  </si>
  <si>
    <t>89.9 (83.9, 92.8)</t>
  </si>
  <si>
    <t>90.8 (85.5, 93.3)</t>
  </si>
  <si>
    <t>120,000 (110,200, 129,800)</t>
  </si>
  <si>
    <t>83.1 (81.4, 84.5)</t>
  </si>
  <si>
    <t>96.4 (95.6, 96.9)</t>
  </si>
  <si>
    <t>89,000 (87,100, 90,900)</t>
  </si>
  <si>
    <t>78.0 (74.1, 81.1)</t>
  </si>
  <si>
    <t>89.8 (87.1, 91.4)</t>
  </si>
  <si>
    <t>96.2 (94.3, 97.0)</t>
  </si>
  <si>
    <t>92,500 (87,600, 97,400)</t>
  </si>
  <si>
    <t>82.7 (81.4, 83.8)</t>
  </si>
  <si>
    <t>92.6 (91.9, 93.1)</t>
  </si>
  <si>
    <t>94.6 (94.0, 95.0)</t>
  </si>
  <si>
    <t>98,000 (95,600, 100,400)</t>
  </si>
  <si>
    <t>81.0 (77.9, 83.5)</t>
  </si>
  <si>
    <t>88.9 (86.7, 90.5)</t>
  </si>
  <si>
    <t>95.8 (94.3, 96.7)</t>
  </si>
  <si>
    <t>95,000 (92,800, 97,200)</t>
  </si>
  <si>
    <t>80.6 (74.3, 84.6)</t>
  </si>
  <si>
    <t>93.3 (88.8, 94.8)</t>
  </si>
  <si>
    <t>93.8 (89.7, 95.0)</t>
  </si>
  <si>
    <t>100,000 (88,800, 111,200)</t>
  </si>
  <si>
    <t>68.2 (62.5, 72.8)</t>
  </si>
  <si>
    <t>75.5 (71.2, 78.5)</t>
  </si>
  <si>
    <t>87.6 (84.6, 89.0)</t>
  </si>
  <si>
    <t>100,000 (88,900, 111,100)</t>
  </si>
  <si>
    <t>83.7 (81.3, 85.7)</t>
  </si>
  <si>
    <t>90.7 (89.0, 92.0)</t>
  </si>
  <si>
    <t>96.0 (94.8, 96.8)</t>
  </si>
  <si>
    <t>95,000 (93,200, 96,800)</t>
  </si>
  <si>
    <t>83.9 (80.0, 86.8)</t>
  </si>
  <si>
    <t>93.0 (90.4, 94.5)</t>
  </si>
  <si>
    <t>94.7 (92.4, 95.9)</t>
  </si>
  <si>
    <t>93,000 (89,600, 96,400)</t>
  </si>
  <si>
    <t>66.7 (61.3, 71.1)</t>
  </si>
  <si>
    <t>80.6 (77.0, 83.0)</t>
  </si>
  <si>
    <t>98.4 (96.3, 98.5)</t>
  </si>
  <si>
    <t>100,000 (86,400, 113,600)</t>
  </si>
  <si>
    <t>79.4 (76.3, 81.9)</t>
  </si>
  <si>
    <t>90.3 (88.3, 91.6)</t>
  </si>
  <si>
    <t>93.5 (91.9, 94.4)</t>
  </si>
  <si>
    <t>93,700 (89,800, 97,600)</t>
  </si>
  <si>
    <t>80.3 (77.0, 83.0)</t>
  </si>
  <si>
    <t>91.1 (88.9, 92.5)</t>
  </si>
  <si>
    <t>94.0 (92.1, 95.0)</t>
  </si>
  <si>
    <t>97,500 (93,900, 101,100)</t>
  </si>
  <si>
    <t>79.5 (72.8, 84.0)</t>
  </si>
  <si>
    <t>92.7 (88.8, 94.3)</t>
  </si>
  <si>
    <t>92.3 (88.7, 93.7)</t>
  </si>
  <si>
    <t>94,500 (85,500, 103,400)</t>
  </si>
  <si>
    <t>80.3 (76.2, 83.6)</t>
  </si>
  <si>
    <t>87.2 (84.0, 89.5)</t>
  </si>
  <si>
    <t>93.3 (90.8, 94.8)</t>
  </si>
  <si>
    <t>90,500 (87,100, 93,900)</t>
  </si>
  <si>
    <t>79.1 (72.6, 83.7)</t>
  </si>
  <si>
    <t>90.0 (85.7, 92.4)</t>
  </si>
  <si>
    <t>93.2 (89.6, 94.9)</t>
  </si>
  <si>
    <t>92,000 (85,300, 98,700)</t>
  </si>
  <si>
    <t>66.1 (61.1, 70.6)</t>
  </si>
  <si>
    <t>83.9 (80.5, 86.5)</t>
  </si>
  <si>
    <t>89.8 (87.2, 91.7)</t>
  </si>
  <si>
    <t>93,600 (84,500, 102,700)</t>
  </si>
  <si>
    <t>79.7 (79.0, 80.4)</t>
  </si>
  <si>
    <t>89.6 (89.1, 90.1)</t>
  </si>
  <si>
    <t>94.4 (94.0, 94.7)</t>
  </si>
  <si>
    <t>93,000 (92,200, 93,800)</t>
  </si>
  <si>
    <t>All columns: ANALYSIS = 1, SURVEY = 1, E942 = 0, LEVEL = 3, HEPTYPE = 1</t>
  </si>
  <si>
    <t>Academies Australasia Polytechnic Pty Limited</t>
  </si>
  <si>
    <t>Academy of Information Technology</t>
  </si>
  <si>
    <t>58.8 (53.4, 63.9)</t>
  </si>
  <si>
    <t>68.2 (63.3, 72.6)</t>
  </si>
  <si>
    <t>94.8 (92.0, 96.5)</t>
  </si>
  <si>
    <t>60,000 (57,200, 62,800)</t>
  </si>
  <si>
    <t>ACAP and NCPS</t>
  </si>
  <si>
    <t>58.2 (54.2, 62.0)</t>
  </si>
  <si>
    <t>80.7 (78.1, 82.8)</t>
  </si>
  <si>
    <t>92.5 (90.8, 93.8)</t>
  </si>
  <si>
    <t>60,000 (56,000, 64,000)</t>
  </si>
  <si>
    <t>Adelaide Central School of Art</t>
  </si>
  <si>
    <t>76.3 (66.9, 82.3)</t>
  </si>
  <si>
    <t>74.5 (67.9, 78.6)</t>
  </si>
  <si>
    <t>Adelaide College of Divinity</t>
  </si>
  <si>
    <t>75.0 (65.8, 80.3)</t>
  </si>
  <si>
    <t>Alphacrucis College</t>
  </si>
  <si>
    <t>65.1 (58.9, 70.8)</t>
  </si>
  <si>
    <t>79.7 (76.2, 82.8)</t>
  </si>
  <si>
    <t>85.3 (82.4, 87.6)</t>
  </si>
  <si>
    <t>55,500 (50,900, 60,100)</t>
  </si>
  <si>
    <t>Asia Pacific International College</t>
  </si>
  <si>
    <t>Australasian College of Health and Wellness</t>
  </si>
  <si>
    <t>Australian Academy of Music and Performing Arts</t>
  </si>
  <si>
    <t>74.2 (63.1, 81.4)</t>
  </si>
  <si>
    <t>96.9 (88.2, 98.2)</t>
  </si>
  <si>
    <t>Australian College of Christian Studies</t>
  </si>
  <si>
    <t>Australian College of Nursing</t>
  </si>
  <si>
    <t>Australian College of Theology Limited</t>
  </si>
  <si>
    <t>78.4 (72.7, 83.1)</t>
  </si>
  <si>
    <t>87.2 (84.2, 89.7)</t>
  </si>
  <si>
    <t>81.4 (78.4, 84.0)</t>
  </si>
  <si>
    <t>59,700 (55,400, 64,100)</t>
  </si>
  <si>
    <t>Australian Institute of Business Pty Ltd</t>
  </si>
  <si>
    <t>Australian Institute of Higher Education</t>
  </si>
  <si>
    <t>Australian Institute of Management Education &amp; Training</t>
  </si>
  <si>
    <t>Australian Institute of Professional Counsellors</t>
  </si>
  <si>
    <t>Avondale University College</t>
  </si>
  <si>
    <t>84.9 (80.9, 87.8)</t>
  </si>
  <si>
    <t>89.7 (86.7, 91.7)</t>
  </si>
  <si>
    <t>97.4 (95.4, 98.2)</t>
  </si>
  <si>
    <t>65,000 (63,700, 66,300)</t>
  </si>
  <si>
    <t>BBI - The Australian Institute of Theological Education</t>
  </si>
  <si>
    <t>Box Hill Institute</t>
  </si>
  <si>
    <t>57.6 (50.2, 64.6)</t>
  </si>
  <si>
    <t>78.8 (73.2, 82.9)</t>
  </si>
  <si>
    <t>91.1 (87.0, 93.5)</t>
  </si>
  <si>
    <t>60,900 (53,100, 68,700)</t>
  </si>
  <si>
    <t>Campion College Australia</t>
  </si>
  <si>
    <t>84.4 (73.4, 90.0)</t>
  </si>
  <si>
    <t>82.1 (72.7, 87.2)</t>
  </si>
  <si>
    <t>Canberra Institute of Technology</t>
  </si>
  <si>
    <t>88.0 (75.7, 92.9)</t>
  </si>
  <si>
    <t>96.2 (85.5, 98.1)</t>
  </si>
  <si>
    <t>Chisholm Institute</t>
  </si>
  <si>
    <t>Christian Heritage College</t>
  </si>
  <si>
    <t>72.6 (65.2, 78.6)</t>
  </si>
  <si>
    <t>83.1 (77.9, 86.7)</t>
  </si>
  <si>
    <t>88.7 (84.6, 91.3)</t>
  </si>
  <si>
    <t>60,400 (52,200, 68,600)</t>
  </si>
  <si>
    <t>CIC Higher Education</t>
  </si>
  <si>
    <t>Collarts (Australian College of the Arts)</t>
  </si>
  <si>
    <t>45.9 (39.8, 52.1)</t>
  </si>
  <si>
    <t>78.1 (73.9, 81.6)</t>
  </si>
  <si>
    <t>93.1 (90.2, 94.8)</t>
  </si>
  <si>
    <t>50,000 (45,000, 55,100)</t>
  </si>
  <si>
    <t>Eastern College Australia</t>
  </si>
  <si>
    <t>93.9 (84.6, 96.6)</t>
  </si>
  <si>
    <t>84.6 (75.6, 89.1)</t>
  </si>
  <si>
    <t>Elite Education Institute</t>
  </si>
  <si>
    <t>Endeavour College of Natural Health</t>
  </si>
  <si>
    <t>64.0 (60.0, 67.8)</t>
  </si>
  <si>
    <t>88.5 (86.7, 90.0)</t>
  </si>
  <si>
    <t>91.2 (89.7, 92.4)</t>
  </si>
  <si>
    <t>60,000 (56,200, 63,800)</t>
  </si>
  <si>
    <t>Engineering Institute of Technology</t>
  </si>
  <si>
    <t>Excelsia College</t>
  </si>
  <si>
    <t>73.1 (60.5, 81.3)</t>
  </si>
  <si>
    <t>100.0 (90.5, 100.0)</t>
  </si>
  <si>
    <t>Gestalt Therapy Brisbane</t>
  </si>
  <si>
    <t>Governance Institute of Australia</t>
  </si>
  <si>
    <t>Health Education &amp; Training Institute</t>
  </si>
  <si>
    <t>The Tax Institute Higher Education</t>
  </si>
  <si>
    <t>Higher Education Leadership Institute</t>
  </si>
  <si>
    <t>Holmes Institute</t>
  </si>
  <si>
    <t>Holmesglen Institute</t>
  </si>
  <si>
    <t>65.6 (56.3, 73.5)</t>
  </si>
  <si>
    <t>84.2 (78.3, 88.2)</t>
  </si>
  <si>
    <t>92.2 (87.6, 94.7)</t>
  </si>
  <si>
    <t>Ikon Institute of Australia</t>
  </si>
  <si>
    <t>74.3 (62.6, 82.5)</t>
  </si>
  <si>
    <t>85.4 (75.7, 90.6)</t>
  </si>
  <si>
    <t>Institute of Health &amp; Management Pty Ltd</t>
  </si>
  <si>
    <t>International College of Hotel Management</t>
  </si>
  <si>
    <t>84.0 (70.9, 90.4)</t>
  </si>
  <si>
    <t>96.3 (85.8, 98.4)</t>
  </si>
  <si>
    <t>100.0 (90.6, 100.0)</t>
  </si>
  <si>
    <t>International College of Management, Sydney</t>
  </si>
  <si>
    <t>73.4 (67.3, 78.5)</t>
  </si>
  <si>
    <t>85.0 (80.3, 88.5)</t>
  </si>
  <si>
    <t>96.1 (93.0, 97.6)</t>
  </si>
  <si>
    <t>52,600 (49,200, 56,000)</t>
  </si>
  <si>
    <t>ISN Psychology Pty Ltd</t>
  </si>
  <si>
    <t>77.5 (67.4, 84.1)</t>
  </si>
  <si>
    <t>87.0 (78.7, 91.1)</t>
  </si>
  <si>
    <t>Jazz Music Institute</t>
  </si>
  <si>
    <t>Kaplan Business School</t>
  </si>
  <si>
    <t>Kaplan Higher Education Pty Ltd</t>
  </si>
  <si>
    <t>Kent Institute Australia</t>
  </si>
  <si>
    <t>King's Own Institute</t>
  </si>
  <si>
    <t>LCI Melbourne</t>
  </si>
  <si>
    <t>51.2 (41.2, 61.1)</t>
  </si>
  <si>
    <t>74.1 (65.9, 80.0)</t>
  </si>
  <si>
    <t>91.5 (85.3, 94.1)</t>
  </si>
  <si>
    <t>Le Cordon Bleu Australia</t>
  </si>
  <si>
    <t>Leo Cussen Centre for Law</t>
  </si>
  <si>
    <t>Macleay College</t>
  </si>
  <si>
    <t>61.7 (53.9, 68.8)</t>
  </si>
  <si>
    <t>74.0 (67.5, 79.2)</t>
  </si>
  <si>
    <t>90.9 (86.2, 93.7)</t>
  </si>
  <si>
    <t>55,000 (50,300, 59,700)</t>
  </si>
  <si>
    <t>Marcus Oldham College</t>
  </si>
  <si>
    <t>95.5 (92.0, 97.2)</t>
  </si>
  <si>
    <t>98.6 (96.0, 99.3)</t>
  </si>
  <si>
    <t>97.9 (95.2, 98.9)</t>
  </si>
  <si>
    <t>65,100 (58,900, 71,400)</t>
  </si>
  <si>
    <t>Melbourne Institute of Technology</t>
  </si>
  <si>
    <t>92.0 (79.1, 96.7)</t>
  </si>
  <si>
    <t>Melbourne Polytechnic</t>
  </si>
  <si>
    <t>51.7 (42.5, 60.8)</t>
  </si>
  <si>
    <t>80.5 (73.9, 85.1)</t>
  </si>
  <si>
    <t>90.6 (85.6, 93.4)</t>
  </si>
  <si>
    <t>Montessori World Educational Institute (Australia)</t>
  </si>
  <si>
    <t>Moore Theological College</t>
  </si>
  <si>
    <t>91.7 (86.2, 94.6)</t>
  </si>
  <si>
    <t>90.6 (86.4, 93.0)</t>
  </si>
  <si>
    <t>84.2 (80.2, 86.9)</t>
  </si>
  <si>
    <t>65,400 (58,100, 72,800)</t>
  </si>
  <si>
    <t>Morling College</t>
  </si>
  <si>
    <t>Nan Tien Institute</t>
  </si>
  <si>
    <t>National Art School</t>
  </si>
  <si>
    <t>36.1 (27.7, 45.6)</t>
  </si>
  <si>
    <t>72.7 (67.2, 77.2)</t>
  </si>
  <si>
    <t>77.6 (73.4, 80.9)</t>
  </si>
  <si>
    <t>National Institute of Organisation Dynamics Aust</t>
  </si>
  <si>
    <t>Ozford Institute of Higher Education</t>
  </si>
  <si>
    <t>Perth Bible College</t>
  </si>
  <si>
    <t>Photography Studies College (Melbourne)</t>
  </si>
  <si>
    <t>54.5 (42.9, 65.5)</t>
  </si>
  <si>
    <t>81.3 (72.8, 86.3)</t>
  </si>
  <si>
    <t>94.1 (87.6, 96.2)</t>
  </si>
  <si>
    <t>Polytechnic Institute Australia Pty Ltd</t>
  </si>
  <si>
    <t>SAE Institute</t>
  </si>
  <si>
    <t>40.0 (37.1, 42.9)</t>
  </si>
  <si>
    <t>66.1 (63.8, 68.3)</t>
  </si>
  <si>
    <t>89.3 (87.8, 90.5)</t>
  </si>
  <si>
    <t>50,000 (48,600, 51,400)</t>
  </si>
  <si>
    <t>SP Jain School of Management</t>
  </si>
  <si>
    <t>Stott's College</t>
  </si>
  <si>
    <t>Study Group Australia Pty Limited</t>
  </si>
  <si>
    <t>Tabor College of Higher Education</t>
  </si>
  <si>
    <t>59.7 (51.2, 67.4)</t>
  </si>
  <si>
    <t>82.0 (76.5, 85.9)</t>
  </si>
  <si>
    <t>92.6 (88.4, 94.7)</t>
  </si>
  <si>
    <t>65,600 (60,500, 70,700)</t>
  </si>
  <si>
    <t>TAFE NSW</t>
  </si>
  <si>
    <t>58.9 (53.4, 64.1)</t>
  </si>
  <si>
    <t>76.8 (72.6, 80.4)</t>
  </si>
  <si>
    <t>94.1 (91.4, 95.7)</t>
  </si>
  <si>
    <t>61,200 (56,800, 65,600)</t>
  </si>
  <si>
    <t>TAFE Queensland</t>
  </si>
  <si>
    <t>87.0 (79.0, 91.5)</t>
  </si>
  <si>
    <t>86.2 (79.2, 90.2)</t>
  </si>
  <si>
    <t>95.6 (90.3, 97.4)</t>
  </si>
  <si>
    <t>58,400 (52,400, 64,500)</t>
  </si>
  <si>
    <t>TAFE South Australia</t>
  </si>
  <si>
    <t>The Australian College of Physical Education</t>
  </si>
  <si>
    <t>65.0 (55.6, 73.1)</t>
  </si>
  <si>
    <t>89.5 (83.7, 93.0)</t>
  </si>
  <si>
    <t>94.5 (89.7, 96.7)</t>
  </si>
  <si>
    <t>The Australian Guild of Music Education</t>
  </si>
  <si>
    <t>The Australian Institute of Music</t>
  </si>
  <si>
    <t>51.1 (44.9, 57.3)</t>
  </si>
  <si>
    <t>81.4 (77.4, 84.6)</t>
  </si>
  <si>
    <t>98.1 (96.1, 98.9)</t>
  </si>
  <si>
    <t>48,400 (42,000, 54,800)</t>
  </si>
  <si>
    <t>The Cairnmillar Institute</t>
  </si>
  <si>
    <t>The College of Law Limited</t>
  </si>
  <si>
    <t>The Institute of International Studies (TIIS)</t>
  </si>
  <si>
    <t>The MIECAT Institute</t>
  </si>
  <si>
    <t>Think Education</t>
  </si>
  <si>
    <t>65.8 (61.2, 70.1)</t>
  </si>
  <si>
    <t>84.2 (81.8, 86.2)</t>
  </si>
  <si>
    <t>90.5 (88.6, 91.9)</t>
  </si>
  <si>
    <t>60,000 (54,800, 65,200)</t>
  </si>
  <si>
    <t>UOW College</t>
  </si>
  <si>
    <t>56.4 (44.8, 67.2)</t>
  </si>
  <si>
    <t>78.0 (68.4, 84.8)</t>
  </si>
  <si>
    <t>UTS College</t>
  </si>
  <si>
    <t>30.1 (23.6, 37.6)</t>
  </si>
  <si>
    <t>60.1 (56.3, 63.6)</t>
  </si>
  <si>
    <t>79.3 (76.6, 81.7)</t>
  </si>
  <si>
    <t>VIT (Victorian Institute of Technology)</t>
  </si>
  <si>
    <t>Wentworth Institute of Higher Education</t>
  </si>
  <si>
    <t>Whitehouse Institute of Design, Australia</t>
  </si>
  <si>
    <t>39.3 (26.5, 54.0)</t>
  </si>
  <si>
    <t>63.2 (50.7, 73.9)</t>
  </si>
  <si>
    <t>90.5 (80.7, 95.4)</t>
  </si>
  <si>
    <t>William Angliss Institute</t>
  </si>
  <si>
    <t>62.9 (50.7, 73.1)</t>
  </si>
  <si>
    <t>81.4 (71.4, 87.6)</t>
  </si>
  <si>
    <t>91.5 (83.4, 95.1)</t>
  </si>
  <si>
    <t>All NUHEIs</t>
  </si>
  <si>
    <t>60.7 (59.6, 61.8)</t>
  </si>
  <si>
    <t>79.2 (78.5, 79.8)</t>
  </si>
  <si>
    <t>89.5 (89.1, 90.0)</t>
  </si>
  <si>
    <t>58,400 (57,100, 59,800)</t>
  </si>
  <si>
    <t>17.9</t>
  </si>
  <si>
    <t>10.7</t>
  </si>
  <si>
    <t>7.4</t>
  </si>
  <si>
    <t>All columns: ANALYSIS = 1, SURVEY = 1, E942 = 0, LEVEL = 1, HEPTYPE = 2</t>
  </si>
  <si>
    <t>63.8 (59.2, 68.1)</t>
  </si>
  <si>
    <t>80.3 (77.4, 82.8)</t>
  </si>
  <si>
    <t>92.8 (90.8, 94.2)</t>
  </si>
  <si>
    <t>71,400 (69,000, 73,800)</t>
  </si>
  <si>
    <t>82.4 (74.7, 87.6)</t>
  </si>
  <si>
    <t>88.8 (82.6, 92.3)</t>
  </si>
  <si>
    <t>94.1 (89.1, 96.4)</t>
  </si>
  <si>
    <t>87,500 (76,100, 98,900)</t>
  </si>
  <si>
    <t>88.4 (86.2, 90.3)</t>
  </si>
  <si>
    <t>93.9 (92.6, 94.9)</t>
  </si>
  <si>
    <t>96.2 (95.1, 97.0)</t>
  </si>
  <si>
    <t>87,200 (84,400, 90,100)</t>
  </si>
  <si>
    <t>89.8 (86.9, 92.0)</t>
  </si>
  <si>
    <t>91.4 (89.4, 92.9)</t>
  </si>
  <si>
    <t>85.6 (83.5, 87.4)</t>
  </si>
  <si>
    <t>74,500 (70,600, 78,400)</t>
  </si>
  <si>
    <t>93.3 (92.5, 93.9)</t>
  </si>
  <si>
    <t>95.1 (94.4, 95.6)</t>
  </si>
  <si>
    <t>98.1 (97.6, 98.4)</t>
  </si>
  <si>
    <t>115,000 (111,300, 118,700)</t>
  </si>
  <si>
    <t>92.8 (90.6, 94.4)</t>
  </si>
  <si>
    <t>94.5 (92.5, 95.8)</t>
  </si>
  <si>
    <t>95.8 (94.0, 96.9)</t>
  </si>
  <si>
    <t>126,000 (119,300, 132,700)</t>
  </si>
  <si>
    <t>90.9 (83.7, 94.2)</t>
  </si>
  <si>
    <t>93.2 (88.2, 95.2)</t>
  </si>
  <si>
    <t>96.1 (91.8, 97.3)</t>
  </si>
  <si>
    <t>78,600 (73,200, 84,000)</t>
  </si>
  <si>
    <t>93.1 (88.2, 95.7)</t>
  </si>
  <si>
    <t>95.9 (92.2, 97.5)</t>
  </si>
  <si>
    <t>95.3 (91.6, 97.0)</t>
  </si>
  <si>
    <t>94,800 (89,300, 100,400)</t>
  </si>
  <si>
    <t>96.4 (86.8, 97.9)</t>
  </si>
  <si>
    <t>93.3 (83.8, 95.7)</t>
  </si>
  <si>
    <t>86.6 (79.7, 90.6)</t>
  </si>
  <si>
    <t>93.4 (89.0, 95.3)</t>
  </si>
  <si>
    <t>92.9 (88.8, 94.7)</t>
  </si>
  <si>
    <t>80,900 (72,400, 89,400)</t>
  </si>
  <si>
    <t>88.9 (82.4, 91.0)</t>
  </si>
  <si>
    <t>91.1 (84.8, 92.8)</t>
  </si>
  <si>
    <t>91.8 (86.4, 92.9)</t>
  </si>
  <si>
    <t>91,000 (72,200, 109,800)</t>
  </si>
  <si>
    <t>75.8 (67.5, 81.9)</t>
  </si>
  <si>
    <t>82.0 (76.9, 85.4)</t>
  </si>
  <si>
    <t>86.2 (82.2, 88.5)</t>
  </si>
  <si>
    <t>85,000 (74,500, 95,500)</t>
  </si>
  <si>
    <t>88.0 (72.9, 95.7)</t>
  </si>
  <si>
    <t>96.8 (91.2, 98.5)</t>
  </si>
  <si>
    <t>96.6 (92.6, 97.8)</t>
  </si>
  <si>
    <t>97.8 (94.1, 98.6)</t>
  </si>
  <si>
    <t>100,000 (91,200, 108,800)</t>
  </si>
  <si>
    <t>93.5 (85.9, 96.2)</t>
  </si>
  <si>
    <t>94.0 (87.1, 96.3)</t>
  </si>
  <si>
    <t>92.6 (86.0, 95.1)</t>
  </si>
  <si>
    <t>110,000 (94,100, 125,900)</t>
  </si>
  <si>
    <t>94.6 (93.1, 95.6)</t>
  </si>
  <si>
    <t>94.7 (93.4, 95.6)</t>
  </si>
  <si>
    <t>97.5 (96.5, 98.1)</t>
  </si>
  <si>
    <t>105,000 (99,100, 110,900)</t>
  </si>
  <si>
    <t>65.7 (62.8, 68.5)</t>
  </si>
  <si>
    <t>79.3 (76.9, 81.5)</t>
  </si>
  <si>
    <t>97.5 (96.3, 98.2)</t>
  </si>
  <si>
    <t>60,000 (57,800, 62,200)</t>
  </si>
  <si>
    <t>100.0 (91.1, 99.8)</t>
  </si>
  <si>
    <t>100.0 (91.8, 99.7)</t>
  </si>
  <si>
    <t>96.7 (88.0, 97.6)</t>
  </si>
  <si>
    <t>87.8 (78.0, 92.9)</t>
  </si>
  <si>
    <t>87.2 (78.4, 92.0)</t>
  </si>
  <si>
    <t>63.6 (53.0, 72.2)</t>
  </si>
  <si>
    <t>81.8 (74.1, 87.0)</t>
  </si>
  <si>
    <t>91.2 (87.2, 93.2)</t>
  </si>
  <si>
    <t>83.7 (80.0, 86.1)</t>
  </si>
  <si>
    <t>72,000 (59,600, 84,500)</t>
  </si>
  <si>
    <t>61.7 (51.9, 70.4)</t>
  </si>
  <si>
    <t>87.0 (81.8, 90.4)</t>
  </si>
  <si>
    <t>83.3 (78.6, 86.8)</t>
  </si>
  <si>
    <t>76,600 (67,500, 85,800)</t>
  </si>
  <si>
    <t>90.3 (89.5, 90.9)</t>
  </si>
  <si>
    <t>92.6 (92.0, 93.2)</t>
  </si>
  <si>
    <t>97.7 (97.4, 98.0)</t>
  </si>
  <si>
    <t>71,700 (70,800, 72,500)</t>
  </si>
  <si>
    <t>68.0 (52.9, 79.5)</t>
  </si>
  <si>
    <t>81.8 (73.8, 86.9)</t>
  </si>
  <si>
    <t>93.2 (87.0, 95.7)</t>
  </si>
  <si>
    <t>86.7 (75.5, 91.7)</t>
  </si>
  <si>
    <t>85.7 (76.0, 90.3)</t>
  </si>
  <si>
    <t>88.4 (88.0, 88.9)</t>
  </si>
  <si>
    <t>91.9 (91.5, 92.2)</t>
  </si>
  <si>
    <t>95.8 (95.5, 96.1)</t>
  </si>
  <si>
    <t>81,000 (79,800, 82,200)</t>
  </si>
  <si>
    <t>25.5</t>
  </si>
  <si>
    <t>13.3</t>
  </si>
  <si>
    <t>23,200</t>
  </si>
  <si>
    <t>All columns: ANALYSIS = 1, SURVEY = 1, E942 = 0, LEVEL = 2, HEPTYPE = 2</t>
  </si>
  <si>
    <t>2020 Male</t>
  </si>
  <si>
    <t>2020 Female</t>
  </si>
  <si>
    <t>2020 Total</t>
  </si>
  <si>
    <t>2021 Male</t>
  </si>
  <si>
    <t>2021 Female</t>
  </si>
  <si>
    <t>2021 Total</t>
  </si>
  <si>
    <t>Salary row: FULLEMP = 1, TRIMSAL_ALL = 1</t>
  </si>
  <si>
    <t>Male</t>
  </si>
  <si>
    <t>Female</t>
  </si>
  <si>
    <t>Total part-time employed</t>
  </si>
  <si>
    <t>Seeking more hours</t>
  </si>
  <si>
    <t>Not seeking more hours</t>
  </si>
  <si>
    <t>All columns: ANALYSIS = 1, SURVEY = 1, LEVEL = 1, E942 = 0, GENEMP = 1</t>
  </si>
  <si>
    <t>Seeking more hours: LFCLASS = 3</t>
  </si>
  <si>
    <t>Not seeking more hours: LFCLASS = 2</t>
  </si>
  <si>
    <t>All columns: ANALYSIS = 1, SURVEY = 1, LEVEL = 2, E942 = 0, GENEMP = 1</t>
  </si>
  <si>
    <t>All columns: ANALYSIS = 1, SURVEY = 1, LEVEL = 3, E942 = 0, GENEMP = 1</t>
  </si>
  <si>
    <t>Total employed part-time – Male</t>
  </si>
  <si>
    <t>Total employed part-time – Female</t>
  </si>
  <si>
    <t>Total employed part-time – Total</t>
  </si>
  <si>
    <t>Seeking more hours – Male</t>
  </si>
  <si>
    <t>Seeking more hours – Female</t>
  </si>
  <si>
    <t>Seeking more hours Total</t>
  </si>
  <si>
    <t>Not seeking more hours – Male</t>
  </si>
  <si>
    <t>Not seeking more hours Female</t>
  </si>
  <si>
    <t>Not seeking more hours – Total</t>
  </si>
  <si>
    <t>23.7</t>
  </si>
  <si>
    <t>8.3</t>
  </si>
  <si>
    <t>26.1</t>
  </si>
  <si>
    <t>25.2</t>
  </si>
  <si>
    <t>37.5</t>
  </si>
  <si>
    <t>23.8</t>
  </si>
  <si>
    <t>All columns: ANALYSIS in (1:2), SURVEY = 1, E942 = 0, LEVEL = 1, GENEMP = 1</t>
  </si>
  <si>
    <t>LFCLASS</t>
  </si>
  <si>
    <t>Total part time includes graduates employed part-time where preference for additional hours is unknown.</t>
  </si>
  <si>
    <t>Seeking more hours – Total</t>
  </si>
  <si>
    <t>Not seeking more hours – Female</t>
  </si>
  <si>
    <t xml:space="preserve">     Studying</t>
  </si>
  <si>
    <t>54.7</t>
  </si>
  <si>
    <t xml:space="preserve">     Short-term illness or injury</t>
  </si>
  <si>
    <t xml:space="preserve">     Long-term health condition or disability</t>
  </si>
  <si>
    <t xml:space="preserve">     Caring for children</t>
  </si>
  <si>
    <t xml:space="preserve">     Caring for family member with a health condition or disability</t>
  </si>
  <si>
    <t>Sub total – personal factors</t>
  </si>
  <si>
    <t xml:space="preserve">     No suitable jobs in my area of expertise</t>
  </si>
  <si>
    <t xml:space="preserve">     No suitable jobs in my local area</t>
  </si>
  <si>
    <t xml:space="preserve">     Considered to be too young by employers</t>
  </si>
  <si>
    <t xml:space="preserve">     Considered too old by employers</t>
  </si>
  <si>
    <t xml:space="preserve">     No jobs with a suitable number of hours</t>
  </si>
  <si>
    <t xml:space="preserve">     No more hours available in current position</t>
  </si>
  <si>
    <t>42.9</t>
  </si>
  <si>
    <t>Sub total – labour market factors</t>
  </si>
  <si>
    <t>Other</t>
  </si>
  <si>
    <t>RSMORE</t>
  </si>
  <si>
    <t>RSNOMORE</t>
  </si>
  <si>
    <t>"No more hours available in current position" new category and explicit option for RSNOMORE.</t>
  </si>
  <si>
    <t>"I'm satisfied with the number of hours I work" now explicit option for respondents to choose from in RSNOMORE.</t>
  </si>
  <si>
    <t>Employed full-time</t>
  </si>
  <si>
    <t xml:space="preserve">     I'm satisfied with my current job</t>
  </si>
  <si>
    <t xml:space="preserve">     For financial reasons</t>
  </si>
  <si>
    <t xml:space="preserve">     Caring for children or family member</t>
  </si>
  <si>
    <t xml:space="preserve">     Considered to be too old by employers</t>
  </si>
  <si>
    <t xml:space="preserve">     Not enough work experience</t>
  </si>
  <si>
    <t xml:space="preserve">     Cannot find a job</t>
  </si>
  <si>
    <t xml:space="preserve">     I had to change jobs due to COVID-19</t>
  </si>
  <si>
    <t xml:space="preserve">     Entry level job/career stepping stone</t>
  </si>
  <si>
    <t xml:space="preserve">     Travelling / gap year</t>
  </si>
  <si>
    <t xml:space="preserve">     Do not have permanent residency</t>
  </si>
  <si>
    <t xml:space="preserve">     Did not mention that I have more skills or education than are needed to do my current job</t>
  </si>
  <si>
    <t xml:space="preserve">     Not sure what I want to do / still figuring it out</t>
  </si>
  <si>
    <t xml:space="preserve">     Already working in this job prior to obtaining skills or education</t>
  </si>
  <si>
    <t xml:space="preserve">     Working in own / family business</t>
  </si>
  <si>
    <t xml:space="preserve">     Haven't started looking for work yet/only just finished studying</t>
  </si>
  <si>
    <t xml:space="preserve">     Changing jobs/careers</t>
  </si>
  <si>
    <t xml:space="preserve">     My job is temporary/casual</t>
  </si>
  <si>
    <t xml:space="preserve">     Other (Please specify)</t>
  </si>
  <si>
    <t xml:space="preserve">     I have skills that are not required in my current job</t>
  </si>
  <si>
    <t>Extent to which skills and education are not fully utilised</t>
  </si>
  <si>
    <t>All columns: ANALYSIS = 1, SURVEY = 1, E942 = 0, LEVEL = 1, SPOQSCL = 100</t>
  </si>
  <si>
    <t>Employed full-time: FULLEMP = 1</t>
  </si>
  <si>
    <t>Total employed: GENEMP = 1</t>
  </si>
  <si>
    <t>RSOVRQ</t>
  </si>
  <si>
    <t>30.6</t>
  </si>
  <si>
    <t>All columns: ANALYSIS = 1, SURVEY = 1, E942 = 0, LEVEL = 2, SPOQSCL = 100</t>
  </si>
  <si>
    <t>All columns: ANALYSIS = 1, SURVEY = 1, E942 = 0, LEVEL = 3, SPOQSCL = 100</t>
  </si>
  <si>
    <t>Extent to which skills and education not fully used - Employed full-time</t>
  </si>
  <si>
    <t>Extent to which skills and education not fully used - Overall employed</t>
  </si>
  <si>
    <t>Main reason - no suitable jobs in my area of expertise - Employed full-time</t>
  </si>
  <si>
    <t>Main reason - no suitable jobs in my area of expertise - Overall employed</t>
  </si>
  <si>
    <t>40.0</t>
  </si>
  <si>
    <t>57.1</t>
  </si>
  <si>
    <t>45.5</t>
  </si>
  <si>
    <t>SPOQSCL</t>
  </si>
  <si>
    <t>37.3</t>
  </si>
  <si>
    <t>26.8</t>
  </si>
  <si>
    <t>31.1</t>
  </si>
  <si>
    <t>FURSTUD</t>
  </si>
  <si>
    <t>Further study 2021</t>
  </si>
  <si>
    <t>Natural and Physical Sciences</t>
  </si>
  <si>
    <t>Information Technology</t>
  </si>
  <si>
    <t>Engineering and Related Technologies</t>
  </si>
  <si>
    <t>Architecture and Building</t>
  </si>
  <si>
    <t>Agriculture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</si>
  <si>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</si>
  <si>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</si>
  <si>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</si>
  <si>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</si>
  <si>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</si>
  <si>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</si>
  <si>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Mixed field qualification</t>
  </si>
  <si>
    <t>Other (please specify)</t>
  </si>
  <si>
    <t>All columns: ANALYSIS = 1, SURVEY = 1, E942 = 0, LEVEL = 1, FURSTUD = 1</t>
  </si>
  <si>
    <t>FURFOE</t>
  </si>
  <si>
    <t>30.9</t>
  </si>
  <si>
    <t>All columns: ANALYSIS = 1, SURVEY = 1, E942 = 0, LEVEL = 2, FURSTUD = 1</t>
  </si>
  <si>
    <t>All columns: ANALYSIS = 1, SURVEY = 1, E942 = 0, LEVEL = 3, FURSTUD = 1</t>
  </si>
  <si>
    <t>In full-time study in 2021</t>
  </si>
  <si>
    <t>Not in full-time study in 2021</t>
  </si>
  <si>
    <t>E315</t>
  </si>
  <si>
    <t>Postgraduate coursework initial study</t>
  </si>
  <si>
    <t>Postgraduate research initial study</t>
  </si>
  <si>
    <t>All columns: ANALYSIS = 1, SURVEY = 1, E942 = 0, FURSTUD = 1</t>
  </si>
  <si>
    <t>2020</t>
  </si>
  <si>
    <t>2021</t>
  </si>
  <si>
    <t>Overall satisfaction</t>
  </si>
  <si>
    <t>All columns: ANALYSIS in (1:2), SURVEY = 1, LEVEL = 1</t>
  </si>
  <si>
    <t>CEQ_OSI</t>
  </si>
  <si>
    <t>All columns: ANALYSIS in (1:2), SURVEY = 1, LEVEL = 2</t>
  </si>
  <si>
    <t>Supervision</t>
  </si>
  <si>
    <t>Intellectual climate</t>
  </si>
  <si>
    <t>Skills development</t>
  </si>
  <si>
    <t>Infrastructure</t>
  </si>
  <si>
    <t>Thesis examination</t>
  </si>
  <si>
    <t>Goals and expectations</t>
  </si>
  <si>
    <t>Industry engagement</t>
  </si>
  <si>
    <t>All columns: ANALYSIS in (1:2), SURVEY = 1, LEVEL = 3</t>
  </si>
  <si>
    <t>PREQ_OSI</t>
  </si>
  <si>
    <t>PREQ_SS</t>
  </si>
  <si>
    <t>PREQ_ICS</t>
  </si>
  <si>
    <t>PREQ_SDS</t>
  </si>
  <si>
    <t>PREQ_IS</t>
  </si>
  <si>
    <t>PREQ_TES</t>
  </si>
  <si>
    <t>PREQ_GES</t>
  </si>
  <si>
    <t>PREQ_IES</t>
  </si>
  <si>
    <t>Overall satisfaction 2020</t>
  </si>
  <si>
    <t>Overall satisfaction 2021</t>
  </si>
  <si>
    <t>76.5</t>
  </si>
  <si>
    <t>Supervision 2020</t>
  </si>
  <si>
    <t>Supervision 2021</t>
  </si>
  <si>
    <t>Intellectual climate 2020</t>
  </si>
  <si>
    <t>Intellectual climate 2021</t>
  </si>
  <si>
    <t>Skills development 2020</t>
  </si>
  <si>
    <t>Skills development 2021</t>
  </si>
  <si>
    <t>Infrastructure 2020</t>
  </si>
  <si>
    <t>Infrastructure 2021</t>
  </si>
  <si>
    <t>Thesis examination 2020</t>
  </si>
  <si>
    <t>Thesis examination 2021</t>
  </si>
  <si>
    <t>Goals and expectations 2020</t>
  </si>
  <si>
    <t>Goals and expectations 2021</t>
  </si>
  <si>
    <t>Industry engagement 2020</t>
  </si>
  <si>
    <t>Industry engagement 2021</t>
  </si>
  <si>
    <t>57.5</t>
  </si>
  <si>
    <t>56.9</t>
  </si>
  <si>
    <t>59.3</t>
  </si>
  <si>
    <t>All columns: ANALYSIS in (1:2), SURVEY = 1, HEPTYPE = 1, LEVEL = 1</t>
  </si>
  <si>
    <t>CEQ_GTS</t>
  </si>
  <si>
    <t>CEQ_GSS</t>
  </si>
  <si>
    <t>All columns: ANALYSIS in (1:2), SURVEY = 1, HEPTYPE = 2, LEVEL = 1</t>
  </si>
  <si>
    <t>2020 November round - University</t>
  </si>
  <si>
    <t>2020 November round - NUHEIs</t>
  </si>
  <si>
    <t>2020 November round - Total</t>
  </si>
  <si>
    <t>2021 May - University</t>
  </si>
  <si>
    <t>2021 May - NUHEIs</t>
  </si>
  <si>
    <t>2021 May - Total</t>
  </si>
  <si>
    <t>Total collection - University</t>
  </si>
  <si>
    <t>Total collection - NUHEIs</t>
  </si>
  <si>
    <t>Total collection - Total</t>
  </si>
  <si>
    <t>No. of participating institutions</t>
  </si>
  <si>
    <t>No. of in-scope graduates</t>
  </si>
  <si>
    <t>No. of completed surveys</t>
  </si>
  <si>
    <t>Overall response rate (%)</t>
  </si>
  <si>
    <t>41.9</t>
  </si>
  <si>
    <t>39.3</t>
  </si>
  <si>
    <t>This table is constructed from the GOS operational file.</t>
  </si>
  <si>
    <t>November round includes February round supplementary outcomes.</t>
  </si>
  <si>
    <t>In-scope graduates excludes opt-outs, disqualified or out-of-scope surveys.</t>
  </si>
  <si>
    <t>2019 November round - University</t>
  </si>
  <si>
    <t>2019 November round - NUHEIs</t>
  </si>
  <si>
    <t>2019 November round - Total</t>
  </si>
  <si>
    <t>2020 May - University</t>
  </si>
  <si>
    <t>2020 May - NUHEIs</t>
  </si>
  <si>
    <t>2020 May - Total</t>
  </si>
  <si>
    <t>2018 November round - University</t>
  </si>
  <si>
    <t>2018 November round - NUHEIs</t>
  </si>
  <si>
    <t>2018 November round - Total</t>
  </si>
  <si>
    <t>2019 May - University</t>
  </si>
  <si>
    <t>2019 May - NUHEIs</t>
  </si>
  <si>
    <t>2019 May - Total</t>
  </si>
  <si>
    <t>2017 November round - University</t>
  </si>
  <si>
    <t>2017 November round - NUHEIs</t>
  </si>
  <si>
    <t>2017 November round - Total</t>
  </si>
  <si>
    <t>2018 May - University</t>
  </si>
  <si>
    <t>2018 May - NUHEIs</t>
  </si>
  <si>
    <t>2018 May - Total</t>
  </si>
  <si>
    <t>Nov '20-Feb '21</t>
  </si>
  <si>
    <t>May '21</t>
  </si>
  <si>
    <t>36.9</t>
  </si>
  <si>
    <t>39.1</t>
  </si>
  <si>
    <t>35.1</t>
  </si>
  <si>
    <t>33.8</t>
  </si>
  <si>
    <t>46.6</t>
  </si>
  <si>
    <t>50.0</t>
  </si>
  <si>
    <t>63.2</t>
  </si>
  <si>
    <t>48.3</t>
  </si>
  <si>
    <t>26.7</t>
  </si>
  <si>
    <t>30.7</t>
  </si>
  <si>
    <t>32.2</t>
  </si>
  <si>
    <t>31.3</t>
  </si>
  <si>
    <t>32.0</t>
  </si>
  <si>
    <t>45.7</t>
  </si>
  <si>
    <t>Sample (n)</t>
  </si>
  <si>
    <t>Sample (%)</t>
  </si>
  <si>
    <t>Respondents (n)</t>
  </si>
  <si>
    <t>Respondents (%)</t>
  </si>
  <si>
    <t>Base</t>
  </si>
  <si>
    <t>Level</t>
  </si>
  <si>
    <t>Undergraduate</t>
  </si>
  <si>
    <t>Gender</t>
  </si>
  <si>
    <t>Combined course of study indicator</t>
  </si>
  <si>
    <t>Combined/double degree</t>
  </si>
  <si>
    <t>Single degree</t>
  </si>
  <si>
    <t>Aboriginal and Torres Strait Islander</t>
  </si>
  <si>
    <t>Non-Indigenous</t>
  </si>
  <si>
    <t>Mode of attendance code</t>
  </si>
  <si>
    <t>Internal/Multi Mode</t>
  </si>
  <si>
    <t>External/Distance</t>
  </si>
  <si>
    <t>Type of attendance code</t>
  </si>
  <si>
    <t>Full-time</t>
  </si>
  <si>
    <t>Part-time</t>
  </si>
  <si>
    <t>Main language spoken at home</t>
  </si>
  <si>
    <t>Citizen/resident indicator</t>
  </si>
  <si>
    <t>Domestic</t>
  </si>
  <si>
    <t>International</t>
  </si>
  <si>
    <t>Socio-economic status</t>
  </si>
  <si>
    <t>Location</t>
  </si>
  <si>
    <t>Metropolitan</t>
  </si>
  <si>
    <t>Tourism, hospitality, personal services, sport and recreation</t>
  </si>
  <si>
    <t>Employed full-time – Male</t>
  </si>
  <si>
    <t>Employed full-time – Female</t>
  </si>
  <si>
    <t>Employed full-time – Total</t>
  </si>
  <si>
    <t>Overall employed – Male</t>
  </si>
  <si>
    <t>Overall employed – Female</t>
  </si>
  <si>
    <t>Overall employed – Total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</si>
  <si>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</si>
  <si>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</si>
  <si>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</si>
  <si>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</si>
  <si>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</si>
  <si>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Other occupations</t>
  </si>
  <si>
    <t>ANZSCO</t>
  </si>
  <si>
    <t>All postgraduate coursework</t>
  </si>
  <si>
    <t>All postgraduate research</t>
  </si>
  <si>
    <t>All columns: ANALYS45 in (1:2), E942 = 0, LEVEL = 1, GENEMP = 1</t>
  </si>
  <si>
    <t>All columns: ANALYSIS in (1:2), SURVEY = 1, E942 = 0, HEPTYPE = 1, LEVEL = 1, GENEMP = 1</t>
  </si>
  <si>
    <t>Managers: ANZSCO in (100000:199999)</t>
  </si>
  <si>
    <t>Professionals: ANZSCO in (200000:299999)</t>
  </si>
  <si>
    <t>Technicians and Trades Workers: ANZSCO in (300000:399999)</t>
  </si>
  <si>
    <t>Community and Personal Service Workers: ANZSCO in (400000:499999)</t>
  </si>
  <si>
    <t>Clerical and Administrative Workers: ANZSCO in (500000:599999)</t>
  </si>
  <si>
    <t>Other occupations: ANZSCO in (600000:899999)</t>
  </si>
  <si>
    <t>Very important</t>
  </si>
  <si>
    <t>Important</t>
  </si>
  <si>
    <t>Fairly important</t>
  </si>
  <si>
    <t>Not that important</t>
  </si>
  <si>
    <t>Not at all important</t>
  </si>
  <si>
    <t>QUALIMP</t>
  </si>
  <si>
    <t>Very well</t>
  </si>
  <si>
    <t>Well</t>
  </si>
  <si>
    <t>Not well</t>
  </si>
  <si>
    <t>Not at all</t>
  </si>
  <si>
    <t>Unsure</t>
  </si>
  <si>
    <t>CRSPREP</t>
  </si>
  <si>
    <t>In part-time employment</t>
  </si>
  <si>
    <t>In part-time employment: PARTEMP = 1</t>
  </si>
  <si>
    <t>Hours constrained to ACTLHRS &lt;= 168 (24 * 7) to ensure only valid values are included</t>
  </si>
  <si>
    <t>In part-time employment (%)</t>
  </si>
  <si>
    <t>In full-time employment (%)</t>
  </si>
  <si>
    <t>Overall employed (%)</t>
  </si>
  <si>
    <t>Away from work: AWAYWORK = 1</t>
  </si>
  <si>
    <t>Full-time employment rate</t>
  </si>
  <si>
    <t>84.7 (84.4, 85.0)</t>
  </si>
  <si>
    <t>85.5 (85.3, 85.6)</t>
  </si>
  <si>
    <t>79.7 (79.2, 80.2)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</si>
</sst>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b/>
      <sz val="16"/>
      <color rgb="FF000000"/>
      <name val="Calibri"/>
    </font>
    <font>
      <b/>
      <sz val="10"/>
      <color rgb="FFFFFFFF"/>
      <name val="Arial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698E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1887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workbookViewId="0">
      <pane ySplit="3" topLeftCell="A4" activePane="bottomLeft" state="frozen"/>
      <selection pane="bottomLeft" activeCell="D7" sqref="D7"/>
    </sheetView>
  </sheetViews>
  <sheetFormatPr defaultColWidth="11.42578125" defaultRowHeight="15" x14ac:dyDescent="0.25"/>
  <cols>
    <col min="1" max="1" width="24.7109375" customWidth="1"/>
    <col min="2" max="2" width="21.7109375" customWidth="1"/>
    <col min="3" max="3" width="14.7109375" customWidth="1"/>
    <col min="4" max="4" width="189.7109375" customWidth="1"/>
  </cols>
  <sheetData>
    <row r="1" spans="1:4" ht="21" x14ac:dyDescent="0.35">
      <c r="A1" s="2" t="s">
        <v>158</v>
      </c>
    </row>
    <row r="3" spans="1:4" ht="25.5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1" t="str">
        <f>HYPERLINK("#'OVERALL_ALL_ALL_2Y'!A1", "OVERALL_ALL_ALL_2Y")</f>
        <v>OVERALL_ALL_ALL_2Y</v>
      </c>
      <c r="B4" t="s">
        <v>4</v>
      </c>
      <c r="C4" t="s">
        <v>5</v>
      </c>
      <c r="D4" t="s">
        <v>6</v>
      </c>
    </row>
    <row r="5" spans="1:4" x14ac:dyDescent="0.25">
      <c r="A5" s="1" t="str">
        <f>HYPERLINK("#'EMP_UG_ALL_2Y_AREA'!A1", "EMP_UG_ALL_2Y_AREA")</f>
        <v>EMP_UG_ALL_2Y_AREA</v>
      </c>
      <c r="B5" t="s">
        <v>7</v>
      </c>
      <c r="C5" t="s">
        <v>8</v>
      </c>
      <c r="D5" t="s">
        <v>9</v>
      </c>
    </row>
    <row r="6" spans="1:4" x14ac:dyDescent="0.25">
      <c r="A6" s="1" t="str">
        <f>HYPERLINK("#'EMP_PGC_ALL_2Y_AREA'!A1", "EMP_PGC_ALL_2Y_AREA")</f>
        <v>EMP_PGC_ALL_2Y_AREA</v>
      </c>
      <c r="C6" t="s">
        <v>8</v>
      </c>
      <c r="D6" t="s">
        <v>10</v>
      </c>
    </row>
    <row r="7" spans="1:4" x14ac:dyDescent="0.25">
      <c r="A7" s="1" t="str">
        <f>HYPERLINK("#'EMP_PGR_ALL_2Y_AREA'!A1", "EMP_PGR_ALL_2Y_AREA")</f>
        <v>EMP_PGR_ALL_2Y_AREA</v>
      </c>
      <c r="C7" t="s">
        <v>8</v>
      </c>
      <c r="D7" t="s">
        <v>11</v>
      </c>
    </row>
    <row r="8" spans="1:4" x14ac:dyDescent="0.25">
      <c r="A8" s="1" t="str">
        <f>HYPERLINK("#'EMP_UG_ALL_2Y'!A1", "EMP_UG_ALL_2Y")</f>
        <v>EMP_UG_ALL_2Y</v>
      </c>
      <c r="C8" t="s">
        <v>5</v>
      </c>
      <c r="D8" t="s">
        <v>12</v>
      </c>
    </row>
    <row r="9" spans="1:4" x14ac:dyDescent="0.25">
      <c r="A9" s="1" t="str">
        <f>HYPERLINK("#'EMP_PG_ALL_2Y'!A1", "EMP_PG_ALL_2Y")</f>
        <v>EMP_PG_ALL_2Y</v>
      </c>
      <c r="C9" t="s">
        <v>5</v>
      </c>
      <c r="D9" t="s">
        <v>13</v>
      </c>
    </row>
    <row r="10" spans="1:4" x14ac:dyDescent="0.25">
      <c r="A10" s="1" t="str">
        <f>HYPERLINK("#'EMP_UG_ALL_2Y_DG'!A1", "EMP_UG_ALL_2Y_DG")</f>
        <v>EMP_UG_ALL_2Y_DG</v>
      </c>
      <c r="B10" t="s">
        <v>14</v>
      </c>
      <c r="C10" t="s">
        <v>5</v>
      </c>
      <c r="D10" t="s">
        <v>15</v>
      </c>
    </row>
    <row r="11" spans="1:4" x14ac:dyDescent="0.25">
      <c r="A11" s="1" t="str">
        <f>HYPERLINK("#'EMP_PGC_ALL_2Y_DG'!A1", "EMP_PGC_ALL_2Y_DG")</f>
        <v>EMP_PGC_ALL_2Y_DG</v>
      </c>
      <c r="C11" t="s">
        <v>5</v>
      </c>
      <c r="D11" t="s">
        <v>16</v>
      </c>
    </row>
    <row r="12" spans="1:4" x14ac:dyDescent="0.25">
      <c r="A12" s="1" t="str">
        <f>HYPERLINK("#'EMP_PGR_ALL_2Y_DG'!A1", "EMP_PGR_ALL_2Y_DG")</f>
        <v>EMP_PGR_ALL_2Y_DG</v>
      </c>
      <c r="C12" t="s">
        <v>5</v>
      </c>
      <c r="D12" t="s">
        <v>17</v>
      </c>
    </row>
    <row r="13" spans="1:4" x14ac:dyDescent="0.25">
      <c r="A13" s="1" t="str">
        <f>HYPERLINK("#'EMP_UG_ALL_1Y_FURSTUD'!A1", "EMP_UG_ALL_1Y_FURSTUD")</f>
        <v>EMP_UG_ALL_1Y_FURSTUD</v>
      </c>
      <c r="D13" t="s">
        <v>18</v>
      </c>
    </row>
    <row r="14" spans="1:4" x14ac:dyDescent="0.25">
      <c r="A14" s="1" t="str">
        <f>HYPERLINK("#'EMP_PG_ALL_1Y_FURSTUD'!A1", "EMP_PG_ALL_1Y_FURSTUD")</f>
        <v>EMP_PG_ALL_1Y_FURSTUD</v>
      </c>
      <c r="D14" t="s">
        <v>19</v>
      </c>
    </row>
    <row r="15" spans="1:4" x14ac:dyDescent="0.25">
      <c r="A15" s="1" t="str">
        <f>HYPERLINK("#'EMP_UG_ALL_2Y_AREA45'!A1", "EMP_UG_ALL_2Y_AREA45")</f>
        <v>EMP_UG_ALL_2Y_AREA45</v>
      </c>
      <c r="C15" t="s">
        <v>20</v>
      </c>
      <c r="D15" t="s">
        <v>21</v>
      </c>
    </row>
    <row r="16" spans="1:4" x14ac:dyDescent="0.25">
      <c r="A16" s="1" t="str">
        <f>HYPERLINK("#'EMP_PGC_ALL_2Y_AREA45'!A1", "EMP_PGC_ALL_2Y_AREA45")</f>
        <v>EMP_PGC_ALL_2Y_AREA45</v>
      </c>
      <c r="C16" t="s">
        <v>20</v>
      </c>
      <c r="D16" t="s">
        <v>22</v>
      </c>
    </row>
    <row r="17" spans="1:4" x14ac:dyDescent="0.25">
      <c r="A17" s="1" t="str">
        <f>HYPERLINK("#'EMP_PGR_ALL_2Y_AREA45'!A1", "EMP_PGR_ALL_2Y_AREA45")</f>
        <v>EMP_PGR_ALL_2Y_AREA45</v>
      </c>
      <c r="C17" t="s">
        <v>20</v>
      </c>
      <c r="D17" t="s">
        <v>23</v>
      </c>
    </row>
    <row r="18" spans="1:4" x14ac:dyDescent="0.25">
      <c r="A18" s="1" t="str">
        <f>HYPERLINK("#'EMP_UG_UNI_2Y_AREA'!A1", "EMP_UG_UNI_2Y_AREA")</f>
        <v>EMP_UG_UNI_2Y_AREA</v>
      </c>
      <c r="D18" t="s">
        <v>24</v>
      </c>
    </row>
    <row r="19" spans="1:4" x14ac:dyDescent="0.25">
      <c r="A19" s="1" t="str">
        <f>HYPERLINK("#'EMP_UG_NUHEI_2Y_AREA'!A1", "EMP_UG_NUHEI_2Y_AREA")</f>
        <v>EMP_UG_NUHEI_2Y_AREA</v>
      </c>
      <c r="D19" t="s">
        <v>25</v>
      </c>
    </row>
    <row r="20" spans="1:4" x14ac:dyDescent="0.25">
      <c r="A20" s="1" t="str">
        <f>HYPERLINK("#'EMP_UG_UNI_2Y_DG'!A1", "EMP_UG_UNI_2Y_DG")</f>
        <v>EMP_UG_UNI_2Y_DG</v>
      </c>
      <c r="D20" t="s">
        <v>26</v>
      </c>
    </row>
    <row r="21" spans="1:4" x14ac:dyDescent="0.25">
      <c r="A21" s="1" t="str">
        <f>HYPERLINK("#'EMP_UG_NUHEI_2Y_DG'!A1", "EMP_UG_NUHEI_2Y_DG")</f>
        <v>EMP_UG_NUHEI_2Y_DG</v>
      </c>
      <c r="D21" t="s">
        <v>27</v>
      </c>
    </row>
    <row r="22" spans="1:4" x14ac:dyDescent="0.25">
      <c r="A22" s="1" t="str">
        <f>HYPERLINK("#'EMP_UG_ALL_3Y_PERIOD'!A1", "EMP_UG_ALL_3Y_PERIOD")</f>
        <v>EMP_UG_ALL_3Y_PERIOD</v>
      </c>
      <c r="D22" t="s">
        <v>28</v>
      </c>
    </row>
    <row r="23" spans="1:4" x14ac:dyDescent="0.25">
      <c r="A23" s="1" t="str">
        <f>HYPERLINK("#'EMP_PGC_ALL_3Y_PERIOD'!A1", "EMP_PGC_ALL_3Y_PERIOD")</f>
        <v>EMP_PGC_ALL_3Y_PERIOD</v>
      </c>
      <c r="B23" t="s">
        <v>29</v>
      </c>
      <c r="D23" t="s">
        <v>30</v>
      </c>
    </row>
    <row r="24" spans="1:4" x14ac:dyDescent="0.25">
      <c r="A24" s="1" t="str">
        <f>HYPERLINK("#'EMP_PGR_ALL_3Y_PERIOD'!A1", "EMP_PGR_ALL_3Y_PERIOD")</f>
        <v>EMP_PGR_ALL_3Y_PERIOD</v>
      </c>
      <c r="D24" t="s">
        <v>31</v>
      </c>
    </row>
    <row r="25" spans="1:4" x14ac:dyDescent="0.25">
      <c r="A25" s="1" t="str">
        <f>HYPERLINK("#'SAL_UG_ALL_2Y_AREA_SEX'!A1", "SAL_UG_ALL_2Y_AREA_SEX")</f>
        <v>SAL_UG_ALL_2Y_AREA_SEX</v>
      </c>
      <c r="B25" t="s">
        <v>32</v>
      </c>
      <c r="C25" t="s">
        <v>33</v>
      </c>
      <c r="D25" t="s">
        <v>34</v>
      </c>
    </row>
    <row r="26" spans="1:4" x14ac:dyDescent="0.25">
      <c r="A26" s="1" t="str">
        <f>HYPERLINK("#'SAL_PGC_ALL_2Y_AREA_SEX'!A1", "SAL_PGC_ALL_2Y_AREA_SEX")</f>
        <v>SAL_PGC_ALL_2Y_AREA_SEX</v>
      </c>
      <c r="C26" t="s">
        <v>33</v>
      </c>
      <c r="D26" t="s">
        <v>35</v>
      </c>
    </row>
    <row r="27" spans="1:4" x14ac:dyDescent="0.25">
      <c r="A27" s="1" t="str">
        <f>HYPERLINK("#'SAL_PGR_ALL_2Y_AREA_SEX'!A1", "SAL_PGR_ALL_2Y_AREA_SEX")</f>
        <v>SAL_PGR_ALL_2Y_AREA_SEX</v>
      </c>
      <c r="C27" t="s">
        <v>33</v>
      </c>
      <c r="D27" t="s">
        <v>36</v>
      </c>
    </row>
    <row r="28" spans="1:4" x14ac:dyDescent="0.25">
      <c r="A28" s="1" t="str">
        <f>HYPERLINK("#'SAL_UG_ALL_2Y_DG'!A1", "SAL_UG_ALL_2Y_DG")</f>
        <v>SAL_UG_ALL_2Y_DG</v>
      </c>
      <c r="C28" t="s">
        <v>5</v>
      </c>
      <c r="D28" t="s">
        <v>37</v>
      </c>
    </row>
    <row r="29" spans="1:4" x14ac:dyDescent="0.25">
      <c r="A29" s="1" t="str">
        <f>HYPERLINK("#'SAL_PGC_ALL_2Y_DG'!A1", "SAL_PGC_ALL_2Y_DG")</f>
        <v>SAL_PGC_ALL_2Y_DG</v>
      </c>
      <c r="C29" t="s">
        <v>5</v>
      </c>
      <c r="D29" t="s">
        <v>38</v>
      </c>
    </row>
    <row r="30" spans="1:4" x14ac:dyDescent="0.25">
      <c r="A30" s="1" t="str">
        <f>HYPERLINK("#'SAL_PGR_ALL_2Y_DG'!A1", "SAL_PGR_ALL_2Y_DG")</f>
        <v>SAL_PGR_ALL_2Y_DG</v>
      </c>
      <c r="C30" t="s">
        <v>5</v>
      </c>
      <c r="D30" t="s">
        <v>39</v>
      </c>
    </row>
    <row r="31" spans="1:4" x14ac:dyDescent="0.25">
      <c r="A31" s="1" t="str">
        <f>HYPERLINK("#'SAL_UG_ALL_2Y_AREA45_SEX'!A1", "SAL_UG_ALL_2Y_AREA45_SEX")</f>
        <v>SAL_UG_ALL_2Y_AREA45_SEX</v>
      </c>
      <c r="C31" t="s">
        <v>40</v>
      </c>
      <c r="D31" t="s">
        <v>41</v>
      </c>
    </row>
    <row r="32" spans="1:4" x14ac:dyDescent="0.25">
      <c r="A32" s="1" t="str">
        <f>HYPERLINK("#'SAL_PGC_ALL_2Y_AREA45_SEX'!A1", "SAL_PGC_ALL_2Y_AREA45_SEX")</f>
        <v>SAL_PGC_ALL_2Y_AREA45_SEX</v>
      </c>
      <c r="C32" t="s">
        <v>40</v>
      </c>
      <c r="D32" t="s">
        <v>42</v>
      </c>
    </row>
    <row r="33" spans="1:4" x14ac:dyDescent="0.25">
      <c r="A33" s="1" t="str">
        <f>HYPERLINK("#'SAL_PGR_ALL_2Y_AREA45_SEX'!A1", "SAL_PGR_ALL_2Y_AREA45_SEX")</f>
        <v>SAL_PGR_ALL_2Y_AREA45_SEX</v>
      </c>
      <c r="C33" t="s">
        <v>40</v>
      </c>
      <c r="D33" t="s">
        <v>43</v>
      </c>
    </row>
    <row r="34" spans="1:4" x14ac:dyDescent="0.25">
      <c r="A34" s="1" t="str">
        <f>HYPERLINK("#'LF_UG_UNI_1Y'!A1", "LF_UG_UNI_1Y")</f>
        <v>LF_UG_UNI_1Y</v>
      </c>
      <c r="B34" t="s">
        <v>44</v>
      </c>
      <c r="C34" t="s">
        <v>45</v>
      </c>
      <c r="D34" t="s">
        <v>46</v>
      </c>
    </row>
    <row r="35" spans="1:4" x14ac:dyDescent="0.25">
      <c r="A35" s="1" t="str">
        <f>HYPERLINK("#'LF_UG_UNI_3Y'!A1", "LF_UG_UNI_3Y")</f>
        <v>LF_UG_UNI_3Y</v>
      </c>
      <c r="C35" t="s">
        <v>45</v>
      </c>
      <c r="D35" t="s">
        <v>47</v>
      </c>
    </row>
    <row r="36" spans="1:4" x14ac:dyDescent="0.25">
      <c r="A36" s="1" t="str">
        <f>HYPERLINK("#'LF_PGC_UNI_1Y'!A1", "LF_PGC_UNI_1Y")</f>
        <v>LF_PGC_UNI_1Y</v>
      </c>
      <c r="C36" t="s">
        <v>45</v>
      </c>
      <c r="D36" t="s">
        <v>48</v>
      </c>
    </row>
    <row r="37" spans="1:4" x14ac:dyDescent="0.25">
      <c r="A37" s="1" t="str">
        <f>HYPERLINK("#'LF_PGC_UNI_3Y'!A1", "LF_PGC_UNI_3Y")</f>
        <v>LF_PGC_UNI_3Y</v>
      </c>
      <c r="C37" t="s">
        <v>45</v>
      </c>
      <c r="D37" t="s">
        <v>49</v>
      </c>
    </row>
    <row r="38" spans="1:4" x14ac:dyDescent="0.25">
      <c r="A38" s="1" t="str">
        <f>HYPERLINK("#'LF_PGR_UNI_3Y'!A1", "LF_PGR_UNI_3Y")</f>
        <v>LF_PGR_UNI_3Y</v>
      </c>
      <c r="C38" t="s">
        <v>45</v>
      </c>
      <c r="D38" t="s">
        <v>50</v>
      </c>
    </row>
    <row r="39" spans="1:4" x14ac:dyDescent="0.25">
      <c r="A39" s="1" t="str">
        <f>HYPERLINK("#'LF_UG_NUHEI_3Y'!A1", "LF_UG_NUHEI_3Y")</f>
        <v>LF_UG_NUHEI_3Y</v>
      </c>
      <c r="B39" t="s">
        <v>51</v>
      </c>
      <c r="C39" t="s">
        <v>52</v>
      </c>
      <c r="D39" t="s">
        <v>53</v>
      </c>
    </row>
    <row r="40" spans="1:4" x14ac:dyDescent="0.25">
      <c r="A40" s="1" t="str">
        <f>HYPERLINK("#'LF_PGC_NUHEI_3Y'!A1", "LF_PGC_NUHEI_3Y")</f>
        <v>LF_PGC_NUHEI_3Y</v>
      </c>
      <c r="C40" t="s">
        <v>52</v>
      </c>
      <c r="D40" t="s">
        <v>54</v>
      </c>
    </row>
    <row r="41" spans="1:4" x14ac:dyDescent="0.25">
      <c r="A41" s="1" t="str">
        <f>HYPERLINK("#'LF_UG_UNI_2Y'!A1", "LF_UG_UNI_2Y")</f>
        <v>LF_UG_UNI_2Y</v>
      </c>
      <c r="C41" t="s">
        <v>45</v>
      </c>
      <c r="D41" t="s">
        <v>55</v>
      </c>
    </row>
    <row r="42" spans="1:4" x14ac:dyDescent="0.25">
      <c r="A42" s="1" t="str">
        <f>HYPERLINK("#'LF_UG_NUHEI_2Y'!A1", "LF_UG_NUHEI_2Y")</f>
        <v>LF_UG_NUHEI_2Y</v>
      </c>
      <c r="C42" t="s">
        <v>52</v>
      </c>
      <c r="D42" t="s">
        <v>56</v>
      </c>
    </row>
    <row r="43" spans="1:4" x14ac:dyDescent="0.25">
      <c r="A43" s="1" t="str">
        <f>HYPERLINK("#'PREFMHRS_UG_ALL_1Y_E315'!A1", "PREFMHRS_UG_ALL_1Y_E315")</f>
        <v>PREFMHRS_UG_ALL_1Y_E315</v>
      </c>
      <c r="D43" t="s">
        <v>57</v>
      </c>
    </row>
    <row r="44" spans="1:4" x14ac:dyDescent="0.25">
      <c r="A44" s="1" t="str">
        <f>HYPERLINK("#'PREFMHRS_PGC_ALL_1Y_E315'!A1", "PREFMHRS_PGC_ALL_1Y_E315")</f>
        <v>PREFMHRS_PGC_ALL_1Y_E315</v>
      </c>
      <c r="D44" t="s">
        <v>58</v>
      </c>
    </row>
    <row r="45" spans="1:4" x14ac:dyDescent="0.25">
      <c r="A45" s="1" t="str">
        <f>HYPERLINK("#'PREFMHRS_PGR_ALL_1Y_E315'!A1", "PREFMHRS_PGR_ALL_1Y_E315")</f>
        <v>PREFMHRS_PGR_ALL_1Y_E315</v>
      </c>
      <c r="D45" t="s">
        <v>59</v>
      </c>
    </row>
    <row r="46" spans="1:4" x14ac:dyDescent="0.25">
      <c r="A46" s="1" t="str">
        <f>HYPERLINK("#'PARTEMP_UG_ALL_1Y_AREA_SEX'!A1", "PARTEMP_UG_ALL_1Y_AREA_SEX")</f>
        <v>PARTEMP_UG_ALL_1Y_AREA_SEX</v>
      </c>
      <c r="D46" t="s">
        <v>60</v>
      </c>
    </row>
    <row r="47" spans="1:4" x14ac:dyDescent="0.25">
      <c r="A47" s="1" t="str">
        <f>HYPERLINK("#'RSNOMORE_UG_ALL_1Y_E315'!A1", "RSNOMORE_UG_ALL_1Y_E315")</f>
        <v>RSNOMORE_UG_ALL_1Y_E315</v>
      </c>
      <c r="B47" t="s">
        <v>61</v>
      </c>
      <c r="C47" t="s">
        <v>62</v>
      </c>
      <c r="D47" t="s">
        <v>63</v>
      </c>
    </row>
    <row r="48" spans="1:4" x14ac:dyDescent="0.25">
      <c r="A48" s="1" t="str">
        <f>HYPERLINK("#'RSNOMORE_PGC_ALL_1Y_E315'!A1", "RSNOMORE_PGC_ALL_1Y_E315")</f>
        <v>RSNOMORE_PGC_ALL_1Y_E315</v>
      </c>
      <c r="C48" t="s">
        <v>62</v>
      </c>
      <c r="D48" t="s">
        <v>64</v>
      </c>
    </row>
    <row r="49" spans="1:4" x14ac:dyDescent="0.25">
      <c r="A49" s="1" t="str">
        <f>HYPERLINK("#'RSNOMORE_PGR_ALL_1Y_E315'!A1", "RSNOMORE_PGR_ALL_1Y_E315")</f>
        <v>RSNOMORE_PGR_ALL_1Y_E315</v>
      </c>
      <c r="C49" t="s">
        <v>62</v>
      </c>
      <c r="D49" t="s">
        <v>65</v>
      </c>
    </row>
    <row r="50" spans="1:4" x14ac:dyDescent="0.25">
      <c r="A50" s="1" t="str">
        <f>HYPERLINK("#'RSOVRQ_UG_ALL_1Y'!A1", "RSOVRQ_UG_ALL_1Y")</f>
        <v>RSOVRQ_UG_ALL_1Y</v>
      </c>
      <c r="B50" t="s">
        <v>66</v>
      </c>
      <c r="C50" t="s">
        <v>67</v>
      </c>
      <c r="D50" t="s">
        <v>68</v>
      </c>
    </row>
    <row r="51" spans="1:4" x14ac:dyDescent="0.25">
      <c r="A51" s="1" t="str">
        <f>HYPERLINK("#'RSOVRQ_PGC_ALL_1Y'!A1", "RSOVRQ_PGC_ALL_1Y")</f>
        <v>RSOVRQ_PGC_ALL_1Y</v>
      </c>
      <c r="C51" t="s">
        <v>67</v>
      </c>
      <c r="D51" t="s">
        <v>69</v>
      </c>
    </row>
    <row r="52" spans="1:4" x14ac:dyDescent="0.25">
      <c r="A52" s="1" t="str">
        <f>HYPERLINK("#'RSOVRQ_PGR_ALL_1Y'!A1", "RSOVRQ_PGR_ALL_1Y")</f>
        <v>RSOVRQ_PGR_ALL_1Y</v>
      </c>
      <c r="C52" t="s">
        <v>67</v>
      </c>
      <c r="D52" t="s">
        <v>70</v>
      </c>
    </row>
    <row r="53" spans="1:4" x14ac:dyDescent="0.25">
      <c r="A53" s="1" t="str">
        <f>HYPERLINK("#'RSOVRQ_UG_ALL_1Y_AREA'!A1", "RSOVRQ_UG_ALL_1Y_AREA")</f>
        <v>RSOVRQ_UG_ALL_1Y_AREA</v>
      </c>
      <c r="D53" t="s">
        <v>71</v>
      </c>
    </row>
    <row r="54" spans="1:4" x14ac:dyDescent="0.25">
      <c r="A54" s="1" t="str">
        <f>HYPERLINK("#'RSOVRQ_PGC_ALL_1Y_AREA'!A1", "RSOVRQ_PGC_ALL_1Y_AREA")</f>
        <v>RSOVRQ_PGC_ALL_1Y_AREA</v>
      </c>
      <c r="D54" t="s">
        <v>72</v>
      </c>
    </row>
    <row r="55" spans="1:4" x14ac:dyDescent="0.25">
      <c r="A55" s="1" t="str">
        <f>HYPERLINK("#'RSOVRQ_PGR_ALL_1Y_AREA'!A1", "RSOVRQ_PGR_ALL_1Y_AREA")</f>
        <v>RSOVRQ_PGR_ALL_1Y_AREA</v>
      </c>
      <c r="D55" t="s">
        <v>73</v>
      </c>
    </row>
    <row r="56" spans="1:4" x14ac:dyDescent="0.25">
      <c r="A56" s="1" t="str">
        <f>HYPERLINK("#'FURSTUD_UG_ALL_1Y_AREA'!A1", "FURSTUD_UG_ALL_1Y_AREA")</f>
        <v>FURSTUD_UG_ALL_1Y_AREA</v>
      </c>
      <c r="B56" t="s">
        <v>74</v>
      </c>
      <c r="C56" t="s">
        <v>75</v>
      </c>
      <c r="D56" t="s">
        <v>76</v>
      </c>
    </row>
    <row r="57" spans="1:4" x14ac:dyDescent="0.25">
      <c r="A57" s="1" t="str">
        <f>HYPERLINK("#'FURSTUD_PGC_ALL_1Y_AREA'!A1", "FURSTUD_PGC_ALL_1Y_AREA")</f>
        <v>FURSTUD_PGC_ALL_1Y_AREA</v>
      </c>
      <c r="C57" t="s">
        <v>75</v>
      </c>
      <c r="D57" t="s">
        <v>77</v>
      </c>
    </row>
    <row r="58" spans="1:4" x14ac:dyDescent="0.25">
      <c r="A58" s="1" t="str">
        <f>HYPERLINK("#'FURSTUD_PGR_ALL_1Y_AREA'!A1", "FURSTUD_PGR_ALL_1Y_AREA")</f>
        <v>FURSTUD_PGR_ALL_1Y_AREA</v>
      </c>
      <c r="C58" t="s">
        <v>75</v>
      </c>
      <c r="D58" t="s">
        <v>78</v>
      </c>
    </row>
    <row r="59" spans="1:4" x14ac:dyDescent="0.25">
      <c r="A59" s="1" t="str">
        <f>HYPERLINK("#'FURSTUD_UG_ALL_1Y_FOE'!A1", "FURSTUD_UG_ALL_1Y_FOE")</f>
        <v>FURSTUD_UG_ALL_1Y_FOE</v>
      </c>
      <c r="B59" t="s">
        <v>79</v>
      </c>
      <c r="C59" t="s">
        <v>75</v>
      </c>
      <c r="D59" t="s">
        <v>80</v>
      </c>
    </row>
    <row r="60" spans="1:4" x14ac:dyDescent="0.25">
      <c r="A60" s="1" t="str">
        <f>HYPERLINK("#'FURSTUD_PGC_ALL_1Y_FOE'!A1", "FURSTUD_PGC_ALL_1Y_FOE")</f>
        <v>FURSTUD_PGC_ALL_1Y_FOE</v>
      </c>
      <c r="C60" t="s">
        <v>75</v>
      </c>
      <c r="D60" t="s">
        <v>81</v>
      </c>
    </row>
    <row r="61" spans="1:4" x14ac:dyDescent="0.25">
      <c r="A61" s="1" t="str">
        <f>HYPERLINK("#'FURSTUD_PGR_ALL_1Y_FOE'!A1", "FURSTUD_PGR_ALL_1Y_FOE")</f>
        <v>FURSTUD_PGR_ALL_1Y_FOE</v>
      </c>
      <c r="C61" t="s">
        <v>75</v>
      </c>
      <c r="D61" t="s">
        <v>82</v>
      </c>
    </row>
    <row r="62" spans="1:4" x14ac:dyDescent="0.25">
      <c r="A62" s="1" t="str">
        <f>HYPERLINK("#'FURSTUD_UG_ALL_1Y_DG'!A1", "FURSTUD_UG_ALL_1Y_DG")</f>
        <v>FURSTUD_UG_ALL_1Y_DG</v>
      </c>
      <c r="D62" t="s">
        <v>83</v>
      </c>
    </row>
    <row r="63" spans="1:4" x14ac:dyDescent="0.25">
      <c r="A63" s="1" t="str">
        <f>HYPERLINK("#'FURSTUD_PG_ALL_1Y_DG'!A1", "FURSTUD_PG_ALL_1Y_DG")</f>
        <v>FURSTUD_PG_ALL_1Y_DG</v>
      </c>
      <c r="D63" t="s">
        <v>84</v>
      </c>
    </row>
    <row r="64" spans="1:4" x14ac:dyDescent="0.25">
      <c r="A64" s="1" t="str">
        <f>HYPERLINK("#'SAT_UG_ALL_2Y'!A1", "SAT_UG_ALL_2Y")</f>
        <v>SAT_UG_ALL_2Y</v>
      </c>
      <c r="B64" t="s">
        <v>85</v>
      </c>
      <c r="C64" t="s">
        <v>86</v>
      </c>
      <c r="D64" t="s">
        <v>87</v>
      </c>
    </row>
    <row r="65" spans="1:4" x14ac:dyDescent="0.25">
      <c r="A65" s="1" t="str">
        <f>HYPERLINK("#'SAT_PGC_ALL_2Y'!A1", "SAT_PGC_ALL_2Y")</f>
        <v>SAT_PGC_ALL_2Y</v>
      </c>
      <c r="B65" t="s">
        <v>88</v>
      </c>
      <c r="C65" t="s">
        <v>86</v>
      </c>
      <c r="D65" t="s">
        <v>89</v>
      </c>
    </row>
    <row r="66" spans="1:4" x14ac:dyDescent="0.25">
      <c r="A66" s="1" t="str">
        <f>HYPERLINK("#'SAT_PGR_ALL_2Y'!A1", "SAT_PGR_ALL_2Y")</f>
        <v>SAT_PGR_ALL_2Y</v>
      </c>
      <c r="B66" t="s">
        <v>90</v>
      </c>
      <c r="C66" t="s">
        <v>86</v>
      </c>
      <c r="D66" t="s">
        <v>91</v>
      </c>
    </row>
    <row r="67" spans="1:4" x14ac:dyDescent="0.25">
      <c r="A67" s="1" t="str">
        <f>HYPERLINK("#'SAT_UG_ALL_2Y_AREA'!A1", "SAT_UG_ALL_2Y_AREA")</f>
        <v>SAT_UG_ALL_2Y_AREA</v>
      </c>
      <c r="B67" t="s">
        <v>92</v>
      </c>
      <c r="C67" t="s">
        <v>86</v>
      </c>
      <c r="D67" t="s">
        <v>93</v>
      </c>
    </row>
    <row r="68" spans="1:4" x14ac:dyDescent="0.25">
      <c r="A68" s="1" t="str">
        <f>HYPERLINK("#'SAT_PGC_ALL_2Y_AREA'!A1", "SAT_PGC_ALL_2Y_AREA")</f>
        <v>SAT_PGC_ALL_2Y_AREA</v>
      </c>
      <c r="B68" t="s">
        <v>92</v>
      </c>
      <c r="C68" t="s">
        <v>86</v>
      </c>
      <c r="D68" t="s">
        <v>94</v>
      </c>
    </row>
    <row r="69" spans="1:4" x14ac:dyDescent="0.25">
      <c r="A69" s="1" t="str">
        <f>HYPERLINK("#'SAT_PGR_ALL_2Y_AREA'!A1", "SAT_PGR_ALL_2Y_AREA")</f>
        <v>SAT_PGR_ALL_2Y_AREA</v>
      </c>
      <c r="C69" t="s">
        <v>86</v>
      </c>
      <c r="D69" t="s">
        <v>95</v>
      </c>
    </row>
    <row r="70" spans="1:4" x14ac:dyDescent="0.25">
      <c r="A70" s="1" t="str">
        <f>HYPERLINK("#'SAT_UG_ALL_1Y_DG'!A1", "SAT_UG_ALL_1Y_DG")</f>
        <v>SAT_UG_ALL_1Y_DG</v>
      </c>
      <c r="D70" t="s">
        <v>96</v>
      </c>
    </row>
    <row r="71" spans="1:4" x14ac:dyDescent="0.25">
      <c r="A71" s="1" t="str">
        <f>HYPERLINK("#'SAT_PGC_ALL_1Y_DG'!A1", "SAT_PGC_ALL_1Y_DG")</f>
        <v>SAT_PGC_ALL_1Y_DG</v>
      </c>
      <c r="D71" t="s">
        <v>97</v>
      </c>
    </row>
    <row r="72" spans="1:4" x14ac:dyDescent="0.25">
      <c r="A72" s="1" t="str">
        <f>HYPERLINK("#'SAT_PGR_ALL_1Y_DG'!A1", "SAT_PGR_ALL_1Y_DG")</f>
        <v>SAT_PGR_ALL_1Y_DG</v>
      </c>
      <c r="D72" t="s">
        <v>98</v>
      </c>
    </row>
    <row r="73" spans="1:4" x14ac:dyDescent="0.25">
      <c r="A73" s="1" t="str">
        <f>HYPERLINK("#'SAT_UG_UNI_2Y_AREA'!A1", "SAT_UG_UNI_2Y_AREA")</f>
        <v>SAT_UG_UNI_2Y_AREA</v>
      </c>
      <c r="D73" t="s">
        <v>99</v>
      </c>
    </row>
    <row r="74" spans="1:4" x14ac:dyDescent="0.25">
      <c r="A74" s="1" t="str">
        <f>HYPERLINK("#'SAT_UG_NUHEI_2Y_AREA'!A1", "SAT_UG_NUHEI_2Y_AREA")</f>
        <v>SAT_UG_NUHEI_2Y_AREA</v>
      </c>
      <c r="D74" t="s">
        <v>100</v>
      </c>
    </row>
    <row r="75" spans="1:4" x14ac:dyDescent="0.25">
      <c r="A75" s="1" t="str">
        <f>HYPERLINK("#'SUMMARY_ALL_ALL_1Y'!A1", "SUMMARY_ALL_ALL_1Y")</f>
        <v>SUMMARY_ALL_ALL_1Y</v>
      </c>
      <c r="B75" t="s">
        <v>101</v>
      </c>
      <c r="D75" t="s">
        <v>102</v>
      </c>
    </row>
    <row r="76" spans="1:4" x14ac:dyDescent="0.25">
      <c r="A76" s="1" t="str">
        <f>HYPERLINK("#'SUMMARY_ALL_ALL_1Y_1P'!A1", "SUMMARY_ALL_ALL_1Y_1P")</f>
        <v>SUMMARY_ALL_ALL_1Y_1P</v>
      </c>
      <c r="D76" t="s">
        <v>103</v>
      </c>
    </row>
    <row r="77" spans="1:4" x14ac:dyDescent="0.25">
      <c r="A77" s="1" t="str">
        <f>HYPERLINK("#'SUMMARY_ALL_ALL_1Y_2P'!A1", "SUMMARY_ALL_ALL_1Y_2P")</f>
        <v>SUMMARY_ALL_ALL_1Y_2P</v>
      </c>
      <c r="D77" t="s">
        <v>104</v>
      </c>
    </row>
    <row r="78" spans="1:4" x14ac:dyDescent="0.25">
      <c r="A78" s="1" t="str">
        <f>HYPERLINK("#'SUMMARY_ALL_ALL_1Y_3P'!A1", "SUMMARY_ALL_ALL_1Y_3P")</f>
        <v>SUMMARY_ALL_ALL_1Y_3P</v>
      </c>
      <c r="D78" t="s">
        <v>105</v>
      </c>
    </row>
    <row r="79" spans="1:4" x14ac:dyDescent="0.25">
      <c r="A79" s="1" t="str">
        <f>HYPERLINK("#'RR_ALL_UNI_1Y'!A1", "RR_ALL_UNI_1Y")</f>
        <v>RR_ALL_UNI_1Y</v>
      </c>
      <c r="B79" t="s">
        <v>106</v>
      </c>
      <c r="D79" t="s">
        <v>107</v>
      </c>
    </row>
    <row r="80" spans="1:4" x14ac:dyDescent="0.25">
      <c r="A80" s="1" t="str">
        <f>HYPERLINK("#'RR_ALL_NUHEI_1Y'!A1", "RR_ALL_NUHEI_1Y")</f>
        <v>RR_ALL_NUHEI_1Y</v>
      </c>
      <c r="B80" t="s">
        <v>108</v>
      </c>
      <c r="D80" t="s">
        <v>109</v>
      </c>
    </row>
    <row r="81" spans="1:4" x14ac:dyDescent="0.25">
      <c r="A81" s="1" t="str">
        <f>HYPERLINK("#'RR_UG_ALL_1Y_INST_PERIOD'!A1", "RR_UG_ALL_1Y_INST_PERIOD")</f>
        <v>RR_UG_ALL_1Y_INST_PERIOD</v>
      </c>
      <c r="B81" t="s">
        <v>110</v>
      </c>
      <c r="D81" t="s">
        <v>111</v>
      </c>
    </row>
    <row r="82" spans="1:4" x14ac:dyDescent="0.25">
      <c r="A82" s="1" t="str">
        <f>HYPERLINK("#'RR_PGC_ALL_1Y_INST_PERIOD'!A1", "RR_PGC_ALL_1Y_INST_PERIOD")</f>
        <v>RR_PGC_ALL_1Y_INST_PERIOD</v>
      </c>
      <c r="B82" t="s">
        <v>110</v>
      </c>
      <c r="D82" t="s">
        <v>112</v>
      </c>
    </row>
    <row r="83" spans="1:4" x14ac:dyDescent="0.25">
      <c r="A83" s="1" t="str">
        <f>HYPERLINK("#'RR_PGR_ALL_1Y_INST_PERIOD'!A1", "RR_PGR_ALL_1Y_INST_PERIOD")</f>
        <v>RR_PGR_ALL_1Y_INST_PERIOD</v>
      </c>
      <c r="B83" t="s">
        <v>110</v>
      </c>
      <c r="D83" t="s">
        <v>113</v>
      </c>
    </row>
    <row r="84" spans="1:4" x14ac:dyDescent="0.25">
      <c r="A84" s="1" t="str">
        <f>HYPERLINK("#'RR_ALL_ALL_1Y_TYPE'!A1", "RR_ALL_ALL_1Y_TYPE")</f>
        <v>RR_ALL_ALL_1Y_TYPE</v>
      </c>
      <c r="B84" t="s">
        <v>114</v>
      </c>
      <c r="D84" t="s">
        <v>115</v>
      </c>
    </row>
    <row r="85" spans="1:4" x14ac:dyDescent="0.25">
      <c r="A85" s="1" t="str">
        <f>HYPERLINK("#'RR_ALL_ALL_1Y_AREA'!A1", "RR_ALL_ALL_1Y_AREA")</f>
        <v>RR_ALL_ALL_1Y_AREA</v>
      </c>
      <c r="B85" t="s">
        <v>116</v>
      </c>
      <c r="D85" t="s">
        <v>117</v>
      </c>
    </row>
    <row r="86" spans="1:4" x14ac:dyDescent="0.25">
      <c r="A86" s="1" t="str">
        <f>HYPERLINK("#'OCC_UG_ALL_1Y_EMPTYPE'!A1", "OCC_UG_ALL_1Y_EMPTYPE")</f>
        <v>OCC_UG_ALL_1Y_EMPTYPE</v>
      </c>
      <c r="D86" t="s">
        <v>118</v>
      </c>
    </row>
    <row r="87" spans="1:4" x14ac:dyDescent="0.25">
      <c r="A87" s="1" t="str">
        <f>HYPERLINK("#'OCC_PG_ALL_1Y_EMPTYPE'!A1", "OCC_PG_ALL_1Y_EMPTYPE")</f>
        <v>OCC_PG_ALL_1Y_EMPTYPE</v>
      </c>
      <c r="D87" t="s">
        <v>119</v>
      </c>
    </row>
    <row r="88" spans="1:4" x14ac:dyDescent="0.25">
      <c r="A88" s="1" t="str">
        <f>HYPERLINK("#'OCC_UG_ALL_1Y_AREA45'!A1", "OCC_UG_ALL_1Y_AREA45")</f>
        <v>OCC_UG_ALL_1Y_AREA45</v>
      </c>
      <c r="D88" t="s">
        <v>120</v>
      </c>
    </row>
    <row r="89" spans="1:4" x14ac:dyDescent="0.25">
      <c r="A89" s="1" t="str">
        <f>HYPERLINK("#'OCC_UG_UNI_1Y_EMPTYPE'!A1", "OCC_UG_UNI_1Y_EMPTYPE")</f>
        <v>OCC_UG_UNI_1Y_EMPTYPE</v>
      </c>
      <c r="D89" t="s">
        <v>121</v>
      </c>
    </row>
    <row r="90" spans="1:4" x14ac:dyDescent="0.25">
      <c r="A90" s="1" t="str">
        <f>HYPERLINK("#'OCC_UG_NUHEI_1Y_EMPTYPE'!A1", "OCC_UG_NUHEI_1Y_EMPTYPE")</f>
        <v>OCC_UG_NUHEI_1Y_EMPTYPE</v>
      </c>
      <c r="D90" t="s">
        <v>122</v>
      </c>
    </row>
    <row r="91" spans="1:4" x14ac:dyDescent="0.25">
      <c r="A91" s="1" t="str">
        <f>HYPERLINK("#'OCC_UG_UNI_1Y_AREA'!A1", "OCC_UG_UNI_1Y_AREA")</f>
        <v>OCC_UG_UNI_1Y_AREA</v>
      </c>
      <c r="D91" t="s">
        <v>123</v>
      </c>
    </row>
    <row r="92" spans="1:4" x14ac:dyDescent="0.25">
      <c r="A92" s="1" t="str">
        <f>HYPERLINK("#'BROADOCC_UG_ALL_1Y_EMPTYPE'!A1", "BROADOCC_UG_ALL_1Y_EMPTYPE")</f>
        <v>BROADOCC_UG_ALL_1Y_EMPTYPE</v>
      </c>
      <c r="D92" t="s">
        <v>124</v>
      </c>
    </row>
    <row r="93" spans="1:4" x14ac:dyDescent="0.25">
      <c r="A93" s="1" t="str">
        <f>HYPERLINK("#'QUALIMP_UG_ALL_1Y'!A1", "QUALIMP_UG_ALL_1Y")</f>
        <v>QUALIMP_UG_ALL_1Y</v>
      </c>
      <c r="D93" t="s">
        <v>125</v>
      </c>
    </row>
    <row r="94" spans="1:4" x14ac:dyDescent="0.25">
      <c r="A94" s="1" t="str">
        <f>HYPERLINK("#'QUALIMP_PG_ALL_1Y'!A1", "QUALIMP_PG_ALL_1Y")</f>
        <v>QUALIMP_PG_ALL_1Y</v>
      </c>
      <c r="D94" t="s">
        <v>126</v>
      </c>
    </row>
    <row r="95" spans="1:4" x14ac:dyDescent="0.25">
      <c r="A95" s="1" t="str">
        <f>HYPERLINK("#'CRSPREP_UG_ALL_1Y'!A1", "CRSPREP_UG_ALL_1Y")</f>
        <v>CRSPREP_UG_ALL_1Y</v>
      </c>
      <c r="D95" t="s">
        <v>127</v>
      </c>
    </row>
    <row r="96" spans="1:4" x14ac:dyDescent="0.25">
      <c r="A96" s="1" t="str">
        <f>HYPERLINK("#'CRSPREP_PG_ALL_1Y'!A1", "CRSPREP_PG_ALL_1Y")</f>
        <v>CRSPREP_PG_ALL_1Y</v>
      </c>
      <c r="D96" t="s">
        <v>128</v>
      </c>
    </row>
    <row r="97" spans="1:4" x14ac:dyDescent="0.25">
      <c r="A97" s="1" t="str">
        <f>HYPERLINK("#'SPOQSCL_UG_ALL_1Y'!A1", "SPOQSCL_UG_ALL_1Y")</f>
        <v>SPOQSCL_UG_ALL_1Y</v>
      </c>
      <c r="D97" t="s">
        <v>129</v>
      </c>
    </row>
    <row r="98" spans="1:4" x14ac:dyDescent="0.25">
      <c r="A98" s="1" t="str">
        <f>HYPERLINK("#'SPOQSCL_PG_ALL_1Y'!A1", "SPOQSCL_PG_ALL_1Y")</f>
        <v>SPOQSCL_PG_ALL_1Y</v>
      </c>
      <c r="D98" t="s">
        <v>130</v>
      </c>
    </row>
    <row r="99" spans="1:4" x14ac:dyDescent="0.25">
      <c r="A99" s="1" t="str">
        <f>HYPERLINK("#'HOURS_UG_ALL_3Y'!A1", "HOURS_UG_ALL_3Y")</f>
        <v>HOURS_UG_ALL_3Y</v>
      </c>
      <c r="D99" t="s">
        <v>131</v>
      </c>
    </row>
    <row r="100" spans="1:4" x14ac:dyDescent="0.25">
      <c r="A100" s="1" t="str">
        <f>HYPERLINK("#'HOURS_PGC_ALL_3Y'!A1", "HOURS_PGC_ALL_3Y")</f>
        <v>HOURS_PGC_ALL_3Y</v>
      </c>
      <c r="D100" t="s">
        <v>132</v>
      </c>
    </row>
    <row r="101" spans="1:4" x14ac:dyDescent="0.25">
      <c r="A101" s="1" t="str">
        <f>HYPERLINK("#'HOURS_PGR_ALL_3Y'!A1", "HOURS_PGR_ALL_3Y")</f>
        <v>HOURS_PGR_ALL_3Y</v>
      </c>
      <c r="D101" t="s">
        <v>133</v>
      </c>
    </row>
    <row r="102" spans="1:4" x14ac:dyDescent="0.25">
      <c r="A102" s="1" t="str">
        <f>HYPERLINK("#'HOURS_UG_ALL_3Y_PERIOD'!A1", "HOURS_UG_ALL_3Y_PERIOD")</f>
        <v>HOURS_UG_ALL_3Y_PERIOD</v>
      </c>
      <c r="B102" t="s">
        <v>134</v>
      </c>
      <c r="D102" t="s">
        <v>135</v>
      </c>
    </row>
    <row r="103" spans="1:4" x14ac:dyDescent="0.25">
      <c r="A103" s="1" t="str">
        <f>HYPERLINK("#'HOURS_PGC_ALL_3Y_PERIOD'!A1", "HOURS_PGC_ALL_3Y_PERIOD")</f>
        <v>HOURS_PGC_ALL_3Y_PERIOD</v>
      </c>
      <c r="D103" t="s">
        <v>136</v>
      </c>
    </row>
    <row r="104" spans="1:4" x14ac:dyDescent="0.25">
      <c r="A104" s="1" t="str">
        <f>HYPERLINK("#'HOURS_PGR_ALL_3Y_PERIOD'!A1", "HOURS_PGR_ALL_3Y_PERIOD")</f>
        <v>HOURS_PGR_ALL_3Y_PERIOD</v>
      </c>
      <c r="D104" t="s">
        <v>137</v>
      </c>
    </row>
    <row r="105" spans="1:4" x14ac:dyDescent="0.25">
      <c r="A105" s="1" t="str">
        <f>HYPERLINK("#'AWAYWORK_UG_ALL_3Y'!A1", "AWAYWORK_UG_ALL_3Y")</f>
        <v>AWAYWORK_UG_ALL_3Y</v>
      </c>
      <c r="D105" t="s">
        <v>138</v>
      </c>
    </row>
    <row r="106" spans="1:4" x14ac:dyDescent="0.25">
      <c r="A106" s="1" t="str">
        <f>HYPERLINK("#'AWAYWORK_PGC_ALL_3Y'!A1", "AWAYWORK_PGC_ALL_3Y")</f>
        <v>AWAYWORK_PGC_ALL_3Y</v>
      </c>
      <c r="D106" t="s">
        <v>139</v>
      </c>
    </row>
    <row r="107" spans="1:4" x14ac:dyDescent="0.25">
      <c r="A107" s="1" t="str">
        <f>HYPERLINK("#'AWAYWORK_PGR_ALL_3Y'!A1", "AWAYWORK_PGR_ALL_3Y")</f>
        <v>AWAYWORK_PGR_ALL_3Y</v>
      </c>
      <c r="D107" t="s">
        <v>140</v>
      </c>
    </row>
    <row r="108" spans="1:4" x14ac:dyDescent="0.25">
      <c r="A108" s="1" t="str">
        <f>HYPERLINK("#'AWAYWORK_UG_ALL_3Y_PERIOD'!A1", "AWAYWORK_UG_ALL_3Y_PERIOD")</f>
        <v>AWAYWORK_UG_ALL_3Y_PERIOD</v>
      </c>
      <c r="D108" t="s">
        <v>141</v>
      </c>
    </row>
    <row r="109" spans="1:4" x14ac:dyDescent="0.25">
      <c r="A109" s="1" t="str">
        <f>HYPERLINK("#'AWAYWORK_PGC_ALL_3Y_PERIOD'!A1", "AWAYWORK_PGC_ALL_3Y_PERIOD")</f>
        <v>AWAYWORK_PGC_ALL_3Y_PERIOD</v>
      </c>
      <c r="D109" t="s">
        <v>142</v>
      </c>
    </row>
    <row r="110" spans="1:4" x14ac:dyDescent="0.25">
      <c r="A110" s="1" t="str">
        <f>HYPERLINK("#'AWAYWORK_PGR_ALL_3Y_PERIOD'!A1", "AWAYWORK_PGR_ALL_3Y_PERIOD")</f>
        <v>AWAYWORK_PGR_ALL_3Y_PERIOD</v>
      </c>
      <c r="D110" t="s">
        <v>143</v>
      </c>
    </row>
    <row r="111" spans="1:4" x14ac:dyDescent="0.25">
      <c r="A111" s="1" t="str">
        <f>HYPERLINK("#'FTE_UG_UNI_1Y_FIG'!A1", "FTE_UG_UNI_1Y_FIG")</f>
        <v>FTE_UG_UNI_1Y_FIG</v>
      </c>
      <c r="C111" t="s">
        <v>45</v>
      </c>
      <c r="D111" t="s">
        <v>144</v>
      </c>
    </row>
    <row r="112" spans="1:4" x14ac:dyDescent="0.25">
      <c r="A112" s="1" t="str">
        <f>HYPERLINK("#'FTE_UG_UNI_3Y_FIG'!A1", "FTE_UG_UNI_3Y_FIG")</f>
        <v>FTE_UG_UNI_3Y_FIG</v>
      </c>
      <c r="C112" t="s">
        <v>45</v>
      </c>
      <c r="D112" t="s">
        <v>145</v>
      </c>
    </row>
    <row r="113" spans="1:4" x14ac:dyDescent="0.25">
      <c r="A113" s="1" t="str">
        <f>HYPERLINK("#'SAL_UG_UNI_1Y_FIG'!A1", "SAL_UG_UNI_1Y_FIG")</f>
        <v>SAL_UG_UNI_1Y_FIG</v>
      </c>
      <c r="C113" t="s">
        <v>45</v>
      </c>
      <c r="D113" t="s">
        <v>146</v>
      </c>
    </row>
    <row r="114" spans="1:4" x14ac:dyDescent="0.25">
      <c r="A114" s="1" t="str">
        <f>HYPERLINK("#'SAL_UG_UNI_3Y_FIG'!A1", "SAL_UG_UNI_3Y_FIG")</f>
        <v>SAL_UG_UNI_3Y_FIG</v>
      </c>
      <c r="C114" t="s">
        <v>45</v>
      </c>
      <c r="D114" t="s">
        <v>147</v>
      </c>
    </row>
    <row r="115" spans="1:4" x14ac:dyDescent="0.25">
      <c r="A115" s="1" t="str">
        <f>HYPERLINK("#'FTE_UG_NUHEI_3Y_FIG'!A1", "FTE_UG_NUHEI_3Y_FIG")</f>
        <v>FTE_UG_NUHEI_3Y_FIG</v>
      </c>
      <c r="C115" t="s">
        <v>52</v>
      </c>
      <c r="D115" t="s">
        <v>148</v>
      </c>
    </row>
    <row r="116" spans="1:4" x14ac:dyDescent="0.25">
      <c r="A116" s="1" t="str">
        <f>HYPERLINK("#'SAL_UG_NUHEI_3Y_FIG'!A1", "SAL_UG_NUHEI_3Y_FIG")</f>
        <v>SAL_UG_NUHEI_3Y_FIG</v>
      </c>
      <c r="C116" t="s">
        <v>52</v>
      </c>
      <c r="D116" t="s">
        <v>149</v>
      </c>
    </row>
    <row r="117" spans="1:4" x14ac:dyDescent="0.25">
      <c r="A117" s="1" t="str">
        <f>HYPERLINK("#'FTE_PGC_UNI_1Y_FIG'!A1", "FTE_PGC_UNI_1Y_FIG")</f>
        <v>FTE_PGC_UNI_1Y_FIG</v>
      </c>
      <c r="C117" t="s">
        <v>45</v>
      </c>
      <c r="D117" t="s">
        <v>150</v>
      </c>
    </row>
    <row r="118" spans="1:4" x14ac:dyDescent="0.25">
      <c r="A118" s="1" t="str">
        <f>HYPERLINK("#'FTE_PGC_UNI_3Y_FIG'!A1", "FTE_PGC_UNI_3Y_FIG")</f>
        <v>FTE_PGC_UNI_3Y_FIG</v>
      </c>
      <c r="C118" t="s">
        <v>45</v>
      </c>
      <c r="D118" t="s">
        <v>151</v>
      </c>
    </row>
    <row r="119" spans="1:4" x14ac:dyDescent="0.25">
      <c r="A119" s="1" t="str">
        <f>HYPERLINK("#'FTE_PGC_NUHEI_3Y_FIG'!A1", "FTE_PGC_NUHEI_3Y_FIG")</f>
        <v>FTE_PGC_NUHEI_3Y_FIG</v>
      </c>
      <c r="C119" t="s">
        <v>52</v>
      </c>
      <c r="D119" t="s">
        <v>152</v>
      </c>
    </row>
    <row r="120" spans="1:4" x14ac:dyDescent="0.25">
      <c r="A120" s="1" t="str">
        <f>HYPERLINK("#'SAL_PGC_UNI_1Y_FIG'!A1", "SAL_PGC_UNI_1Y_FIG")</f>
        <v>SAL_PGC_UNI_1Y_FIG</v>
      </c>
      <c r="C120" t="s">
        <v>45</v>
      </c>
      <c r="D120" t="s">
        <v>153</v>
      </c>
    </row>
    <row r="121" spans="1:4" x14ac:dyDescent="0.25">
      <c r="A121" s="1" t="str">
        <f>HYPERLINK("#'SAL_PGC_UNI_3Y_FIG'!A1", "SAL_PGC_UNI_3Y_FIG")</f>
        <v>SAL_PGC_UNI_3Y_FIG</v>
      </c>
      <c r="C121" t="s">
        <v>45</v>
      </c>
      <c r="D121" t="s">
        <v>154</v>
      </c>
    </row>
    <row r="122" spans="1:4" x14ac:dyDescent="0.25">
      <c r="A122" s="1" t="str">
        <f>HYPERLINK("#'SAL_PGC_NUHEI_1Y_FIG'!A1", "SAL_PGC_NUHEI_1Y_FIG")</f>
        <v>SAL_PGC_NUHEI_1Y_FIG</v>
      </c>
      <c r="C122" t="s">
        <v>52</v>
      </c>
      <c r="D122" t="s">
        <v>155</v>
      </c>
    </row>
    <row r="123" spans="1:4" x14ac:dyDescent="0.25">
      <c r="A123" s="1" t="str">
        <f>HYPERLINK("#'FTE_PGR_UNI_3Y_FIG'!A1", "FTE_PGR_UNI_3Y_FIG")</f>
        <v>FTE_PGR_UNI_3Y_FIG</v>
      </c>
      <c r="C123" t="s">
        <v>45</v>
      </c>
      <c r="D123" t="s">
        <v>156</v>
      </c>
    </row>
    <row r="124" spans="1:4" x14ac:dyDescent="0.25">
      <c r="A124" s="1" t="str">
        <f>HYPERLINK("#'SAL_PGR_UNI_3Y_FIG'!A1", "SAL_PGR_UNI_3Y_FIG")</f>
        <v>SAL_PGR_UNI_3Y_FIG</v>
      </c>
      <c r="C124" t="s">
        <v>45</v>
      </c>
      <c r="D124" t="s">
        <v>157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workbookViewId="0"/>
  </sheetViews>
  <sheetFormatPr defaultColWidth="11.42578125" defaultRowHeight="15" x14ac:dyDescent="0.25"/>
  <cols>
    <col min="1" max="1" width="27.7109375" customWidth="1"/>
    <col min="2" max="7" width="30.7109375" customWidth="1"/>
  </cols>
  <sheetData>
    <row r="1" spans="1:8" x14ac:dyDescent="0.25">
      <c r="A1" s="4" t="s">
        <v>17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243</v>
      </c>
      <c r="B3" s="6">
        <v>79.8</v>
      </c>
      <c r="C3" s="6">
        <v>82.2</v>
      </c>
      <c r="D3" s="6">
        <v>89.4</v>
      </c>
      <c r="E3" s="6">
        <v>89.2</v>
      </c>
      <c r="F3" s="6">
        <v>95.9</v>
      </c>
      <c r="G3" s="6">
        <v>96.3</v>
      </c>
    </row>
    <row r="4" spans="1:8" x14ac:dyDescent="0.25">
      <c r="A4" t="s">
        <v>244</v>
      </c>
      <c r="B4" s="6">
        <v>80.3</v>
      </c>
      <c r="C4" s="6">
        <v>75.400000000000006</v>
      </c>
      <c r="D4" s="6">
        <v>90.3</v>
      </c>
      <c r="E4" s="6">
        <v>87.5</v>
      </c>
      <c r="F4" s="6">
        <v>93.6</v>
      </c>
      <c r="G4" s="6">
        <v>94.1</v>
      </c>
    </row>
    <row r="5" spans="1:8" x14ac:dyDescent="0.25">
      <c r="A5" t="s">
        <v>245</v>
      </c>
      <c r="B5" s="6">
        <v>77.8</v>
      </c>
      <c r="C5" s="6">
        <v>83.3</v>
      </c>
      <c r="D5" s="6">
        <v>82.4</v>
      </c>
      <c r="E5" s="6">
        <v>92.1</v>
      </c>
      <c r="F5" s="6">
        <v>94.4</v>
      </c>
      <c r="G5" s="6">
        <v>97.4</v>
      </c>
    </row>
    <row r="6" spans="1:8" x14ac:dyDescent="0.25">
      <c r="A6" t="s">
        <v>246</v>
      </c>
      <c r="B6" s="6">
        <v>80.099999999999994</v>
      </c>
      <c r="C6" s="6">
        <v>77.7</v>
      </c>
      <c r="D6" s="6">
        <v>90.1</v>
      </c>
      <c r="E6" s="6">
        <v>88</v>
      </c>
      <c r="F6" s="6">
        <v>94.3</v>
      </c>
      <c r="G6" s="6">
        <v>94.8</v>
      </c>
    </row>
    <row r="7" spans="1:8" x14ac:dyDescent="0.25">
      <c r="A7" t="s">
        <v>247</v>
      </c>
      <c r="B7" s="6">
        <v>81.599999999999994</v>
      </c>
      <c r="C7" s="6">
        <v>79.8</v>
      </c>
      <c r="D7" s="6">
        <v>90.9</v>
      </c>
      <c r="E7" s="6">
        <v>89.4</v>
      </c>
      <c r="F7" s="6">
        <v>94.3</v>
      </c>
      <c r="G7" s="6">
        <v>94.7</v>
      </c>
    </row>
    <row r="8" spans="1:8" x14ac:dyDescent="0.25">
      <c r="A8" t="s">
        <v>248</v>
      </c>
      <c r="B8" s="6">
        <v>64.099999999999994</v>
      </c>
      <c r="C8" s="6">
        <v>60.6</v>
      </c>
      <c r="D8" s="6">
        <v>79.599999999999994</v>
      </c>
      <c r="E8" s="6">
        <v>75.3</v>
      </c>
      <c r="F8" s="6">
        <v>94.5</v>
      </c>
      <c r="G8" s="6">
        <v>96.1</v>
      </c>
    </row>
    <row r="9" spans="1:8" x14ac:dyDescent="0.25">
      <c r="A9" t="s">
        <v>249</v>
      </c>
      <c r="B9" s="6">
        <v>73.7</v>
      </c>
      <c r="C9" s="6">
        <v>73.8</v>
      </c>
      <c r="D9" s="6">
        <v>85.3</v>
      </c>
      <c r="E9" s="6">
        <v>86.5</v>
      </c>
      <c r="F9" s="6">
        <v>93.1</v>
      </c>
      <c r="G9" s="6">
        <v>90.2</v>
      </c>
    </row>
    <row r="10" spans="1:8" x14ac:dyDescent="0.25">
      <c r="A10" t="s">
        <v>250</v>
      </c>
      <c r="B10" s="6">
        <v>80.400000000000006</v>
      </c>
      <c r="C10" s="6">
        <v>77.900000000000006</v>
      </c>
      <c r="D10" s="6">
        <v>90.3</v>
      </c>
      <c r="E10" s="6">
        <v>88.2</v>
      </c>
      <c r="F10" s="6">
        <v>94.4</v>
      </c>
      <c r="G10" s="6">
        <v>95.2</v>
      </c>
    </row>
    <row r="11" spans="1:8" x14ac:dyDescent="0.25">
      <c r="A11" t="s">
        <v>251</v>
      </c>
      <c r="B11" s="6">
        <v>79.900000000000006</v>
      </c>
      <c r="C11" s="6">
        <v>77.400000000000006</v>
      </c>
      <c r="D11" s="6">
        <v>90.1</v>
      </c>
      <c r="E11" s="6">
        <v>87.9</v>
      </c>
      <c r="F11" s="6">
        <v>94.5</v>
      </c>
      <c r="G11" s="6">
        <v>95</v>
      </c>
    </row>
    <row r="12" spans="1:8" x14ac:dyDescent="0.25">
      <c r="A12" t="s">
        <v>252</v>
      </c>
      <c r="B12" s="6">
        <v>83.9</v>
      </c>
      <c r="C12" s="6">
        <v>82.7</v>
      </c>
      <c r="D12" s="6">
        <v>89.5</v>
      </c>
      <c r="E12" s="6">
        <v>89.8</v>
      </c>
      <c r="F12" s="6">
        <v>92.3</v>
      </c>
      <c r="G12" s="6">
        <v>92.5</v>
      </c>
    </row>
    <row r="13" spans="1:8" x14ac:dyDescent="0.25">
      <c r="A13" t="s">
        <v>253</v>
      </c>
      <c r="B13" s="6">
        <v>82.6</v>
      </c>
      <c r="C13" s="6">
        <v>80.7</v>
      </c>
      <c r="D13" s="6">
        <v>91.4</v>
      </c>
      <c r="E13" s="6">
        <v>90.8</v>
      </c>
      <c r="F13" s="6">
        <v>93.6</v>
      </c>
      <c r="G13" s="6">
        <v>94.3</v>
      </c>
    </row>
    <row r="14" spans="1:8" x14ac:dyDescent="0.25">
      <c r="A14" t="s">
        <v>254</v>
      </c>
      <c r="B14" s="6">
        <v>80.099999999999994</v>
      </c>
      <c r="C14" s="6">
        <v>78.400000000000006</v>
      </c>
      <c r="D14" s="6">
        <v>90</v>
      </c>
      <c r="E14" s="6">
        <v>88.3</v>
      </c>
      <c r="F14" s="6">
        <v>94.5</v>
      </c>
      <c r="G14" s="6">
        <v>95</v>
      </c>
    </row>
    <row r="15" spans="1:8" x14ac:dyDescent="0.25">
      <c r="A15" t="s">
        <v>255</v>
      </c>
      <c r="B15" s="6">
        <v>81.3</v>
      </c>
      <c r="C15" s="6">
        <v>73.5</v>
      </c>
      <c r="D15" s="6">
        <v>90.5</v>
      </c>
      <c r="E15" s="6">
        <v>84.4</v>
      </c>
      <c r="F15" s="6">
        <v>94.9</v>
      </c>
      <c r="G15" s="6">
        <v>93.4</v>
      </c>
    </row>
    <row r="16" spans="1:8" x14ac:dyDescent="0.25">
      <c r="A16" t="s">
        <v>256</v>
      </c>
      <c r="B16" s="6">
        <v>80.599999999999994</v>
      </c>
      <c r="C16" s="6">
        <v>78.8</v>
      </c>
      <c r="D16" s="6">
        <v>90.4</v>
      </c>
      <c r="E16" s="6">
        <v>89</v>
      </c>
      <c r="F16" s="6">
        <v>94.1</v>
      </c>
      <c r="G16" s="6">
        <v>94.4</v>
      </c>
    </row>
    <row r="17" spans="1:7" x14ac:dyDescent="0.25">
      <c r="A17" t="s">
        <v>257</v>
      </c>
      <c r="B17">
        <v>85.9</v>
      </c>
      <c r="C17">
        <v>81.400000000000006</v>
      </c>
      <c r="D17">
        <v>92.3</v>
      </c>
      <c r="E17">
        <v>90.1</v>
      </c>
      <c r="F17">
        <v>94.1</v>
      </c>
      <c r="G17">
        <v>95</v>
      </c>
    </row>
    <row r="18" spans="1:7" x14ac:dyDescent="0.25">
      <c r="A18" s="4" t="s">
        <v>213</v>
      </c>
      <c r="B18" s="4">
        <v>80.099999999999994</v>
      </c>
      <c r="C18" s="4">
        <v>77.7</v>
      </c>
      <c r="D18" s="4">
        <v>90</v>
      </c>
      <c r="E18" s="4">
        <v>88.1</v>
      </c>
      <c r="F18" s="4">
        <v>94.3</v>
      </c>
      <c r="G18" s="4">
        <v>94.8</v>
      </c>
    </row>
    <row r="20" spans="1:7" x14ac:dyDescent="0.25">
      <c r="A20" t="s">
        <v>171</v>
      </c>
    </row>
    <row r="21" spans="1:7" x14ac:dyDescent="0.25">
      <c r="A21" t="s">
        <v>270</v>
      </c>
    </row>
    <row r="22" spans="1:7" x14ac:dyDescent="0.25">
      <c r="A22" t="s">
        <v>216</v>
      </c>
    </row>
    <row r="23" spans="1:7" x14ac:dyDescent="0.25">
      <c r="A23" t="s">
        <v>258</v>
      </c>
    </row>
    <row r="25" spans="1:7" x14ac:dyDescent="0.25">
      <c r="A25" t="s">
        <v>179</v>
      </c>
    </row>
    <row r="26" spans="1:7" x14ac:dyDescent="0.25">
      <c r="A26" t="s">
        <v>180</v>
      </c>
    </row>
    <row r="27" spans="1:7" x14ac:dyDescent="0.25">
      <c r="A27" t="s">
        <v>181</v>
      </c>
    </row>
    <row r="28" spans="1:7" x14ac:dyDescent="0.25">
      <c r="A28" t="s">
        <v>182</v>
      </c>
    </row>
    <row r="29" spans="1:7" x14ac:dyDescent="0.25">
      <c r="A29" t="s">
        <v>259</v>
      </c>
    </row>
    <row r="30" spans="1:7" x14ac:dyDescent="0.25">
      <c r="A30" t="s">
        <v>260</v>
      </c>
    </row>
    <row r="31" spans="1:7" x14ac:dyDescent="0.25">
      <c r="A31" t="s">
        <v>261</v>
      </c>
    </row>
    <row r="32" spans="1:7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135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19.66</v>
      </c>
      <c r="C4" s="6">
        <v>41.29</v>
      </c>
      <c r="D4" s="6">
        <v>33.69</v>
      </c>
    </row>
    <row r="5" spans="1:5" x14ac:dyDescent="0.25">
      <c r="A5" t="s">
        <v>351</v>
      </c>
      <c r="B5" s="6">
        <v>17.88</v>
      </c>
      <c r="C5" s="6">
        <v>40.96</v>
      </c>
      <c r="D5" s="6">
        <v>32.659999999999997</v>
      </c>
    </row>
    <row r="6" spans="1:5" x14ac:dyDescent="0.25">
      <c r="A6" t="s">
        <v>352</v>
      </c>
      <c r="B6" s="6">
        <v>18.88</v>
      </c>
      <c r="C6" s="6">
        <v>40.71</v>
      </c>
      <c r="D6" s="6">
        <v>32.200000000000003</v>
      </c>
    </row>
    <row r="7" spans="1:5" x14ac:dyDescent="0.25">
      <c r="A7" s="4" t="s">
        <v>353</v>
      </c>
      <c r="B7" s="4">
        <v>19.04</v>
      </c>
      <c r="C7" s="4">
        <v>40.86</v>
      </c>
      <c r="D7" s="4">
        <v>32.58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19.59</v>
      </c>
      <c r="C9" s="6">
        <v>41.15</v>
      </c>
      <c r="D9" s="6">
        <v>33.08</v>
      </c>
    </row>
    <row r="10" spans="1:5" x14ac:dyDescent="0.25">
      <c r="A10" t="s">
        <v>351</v>
      </c>
      <c r="B10" s="6">
        <v>18.14</v>
      </c>
      <c r="C10" s="6">
        <v>41.12</v>
      </c>
      <c r="D10" s="6">
        <v>32.82</v>
      </c>
    </row>
    <row r="11" spans="1:5" x14ac:dyDescent="0.25">
      <c r="A11" t="s">
        <v>352</v>
      </c>
      <c r="B11" s="6">
        <v>14.7</v>
      </c>
      <c r="C11" s="6">
        <v>38.450000000000003</v>
      </c>
      <c r="D11" s="6">
        <v>28.44</v>
      </c>
    </row>
    <row r="12" spans="1:5" x14ac:dyDescent="0.25">
      <c r="A12" s="4" t="s">
        <v>353</v>
      </c>
      <c r="B12" s="4">
        <v>15.89</v>
      </c>
      <c r="C12" s="4">
        <v>39.24</v>
      </c>
      <c r="D12" s="4">
        <v>29.71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19.899999999999999</v>
      </c>
      <c r="C14" s="6">
        <v>41.08</v>
      </c>
      <c r="D14" s="6">
        <v>32.42</v>
      </c>
    </row>
    <row r="15" spans="1:5" x14ac:dyDescent="0.25">
      <c r="A15" t="s">
        <v>351</v>
      </c>
      <c r="B15" s="6">
        <v>19.57</v>
      </c>
      <c r="C15" s="6">
        <v>40.25</v>
      </c>
      <c r="D15" s="6">
        <v>32.72</v>
      </c>
    </row>
    <row r="16" spans="1:5" x14ac:dyDescent="0.25">
      <c r="A16" t="s">
        <v>352</v>
      </c>
      <c r="B16">
        <v>19.57</v>
      </c>
      <c r="C16">
        <v>41.4</v>
      </c>
      <c r="D16">
        <v>32.869999999999997</v>
      </c>
    </row>
    <row r="17" spans="1:4" x14ac:dyDescent="0.25">
      <c r="A17" s="4" t="s">
        <v>353</v>
      </c>
      <c r="B17" s="4">
        <v>19.649999999999999</v>
      </c>
      <c r="C17" s="4">
        <v>41.27</v>
      </c>
      <c r="D17" s="4">
        <v>32.76</v>
      </c>
    </row>
    <row r="19" spans="1:4" x14ac:dyDescent="0.25">
      <c r="A19" t="s">
        <v>171</v>
      </c>
    </row>
    <row r="20" spans="1:4" x14ac:dyDescent="0.25">
      <c r="A20" t="s">
        <v>356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136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21.2</v>
      </c>
      <c r="C4" s="6">
        <v>42.9</v>
      </c>
      <c r="D4" s="6">
        <v>38.4</v>
      </c>
    </row>
    <row r="5" spans="1:5" x14ac:dyDescent="0.25">
      <c r="A5" t="s">
        <v>351</v>
      </c>
      <c r="B5" s="6">
        <v>20.7</v>
      </c>
      <c r="C5" s="6">
        <v>40.9</v>
      </c>
      <c r="D5" s="6">
        <v>36.1</v>
      </c>
    </row>
    <row r="6" spans="1:5" x14ac:dyDescent="0.25">
      <c r="A6" t="s">
        <v>352</v>
      </c>
      <c r="B6" s="6">
        <v>21.1</v>
      </c>
      <c r="C6" s="6">
        <v>41.9</v>
      </c>
      <c r="D6" s="6">
        <v>37.4</v>
      </c>
    </row>
    <row r="7" spans="1:5" x14ac:dyDescent="0.25">
      <c r="A7" s="4" t="s">
        <v>353</v>
      </c>
      <c r="B7" s="4">
        <v>21.1</v>
      </c>
      <c r="C7" s="4">
        <v>42.2</v>
      </c>
      <c r="D7" s="4">
        <v>37.700000000000003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21.6</v>
      </c>
      <c r="C9" s="6">
        <v>42.8</v>
      </c>
      <c r="D9" s="6">
        <v>38.299999999999997</v>
      </c>
    </row>
    <row r="10" spans="1:5" x14ac:dyDescent="0.25">
      <c r="A10" t="s">
        <v>351</v>
      </c>
      <c r="B10" s="6">
        <v>20.7</v>
      </c>
      <c r="C10" s="6">
        <v>41.5</v>
      </c>
      <c r="D10" s="6">
        <v>38.1</v>
      </c>
    </row>
    <row r="11" spans="1:5" x14ac:dyDescent="0.25">
      <c r="A11" t="s">
        <v>352</v>
      </c>
      <c r="B11" s="6">
        <v>18.8</v>
      </c>
      <c r="C11" s="6">
        <v>40.4</v>
      </c>
      <c r="D11" s="6">
        <v>35.200000000000003</v>
      </c>
    </row>
    <row r="12" spans="1:5" x14ac:dyDescent="0.25">
      <c r="A12" s="4" t="s">
        <v>353</v>
      </c>
      <c r="B12" s="4">
        <v>19.8</v>
      </c>
      <c r="C12" s="4">
        <v>41.3</v>
      </c>
      <c r="D12" s="4">
        <v>36.5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21.8</v>
      </c>
      <c r="C14" s="6">
        <v>42.6</v>
      </c>
      <c r="D14" s="6">
        <v>37.9</v>
      </c>
    </row>
    <row r="15" spans="1:5" x14ac:dyDescent="0.25">
      <c r="A15" t="s">
        <v>351</v>
      </c>
      <c r="B15" s="6">
        <v>20.8</v>
      </c>
      <c r="C15" s="6">
        <v>41.6</v>
      </c>
      <c r="D15" s="6">
        <v>38</v>
      </c>
    </row>
    <row r="16" spans="1:5" x14ac:dyDescent="0.25">
      <c r="A16" t="s">
        <v>352</v>
      </c>
      <c r="B16">
        <v>22.2</v>
      </c>
      <c r="C16">
        <v>42.6</v>
      </c>
      <c r="D16">
        <v>38</v>
      </c>
    </row>
    <row r="17" spans="1:4" x14ac:dyDescent="0.25">
      <c r="A17" s="4" t="s">
        <v>353</v>
      </c>
      <c r="B17" s="4">
        <v>22</v>
      </c>
      <c r="C17" s="4">
        <v>42.5</v>
      </c>
      <c r="D17" s="4">
        <v>38</v>
      </c>
    </row>
    <row r="19" spans="1:4" x14ac:dyDescent="0.25">
      <c r="A19" t="s">
        <v>171</v>
      </c>
    </row>
    <row r="20" spans="1:4" x14ac:dyDescent="0.25">
      <c r="A20" t="s">
        <v>360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137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19.100000000000001</v>
      </c>
      <c r="C4" s="6">
        <v>42.1</v>
      </c>
      <c r="D4" s="6">
        <v>36.200000000000003</v>
      </c>
    </row>
    <row r="5" spans="1:5" x14ac:dyDescent="0.25">
      <c r="A5" t="s">
        <v>351</v>
      </c>
      <c r="B5" s="6" t="s">
        <v>222</v>
      </c>
      <c r="C5" s="6">
        <v>40</v>
      </c>
      <c r="D5" s="6">
        <v>35</v>
      </c>
    </row>
    <row r="6" spans="1:5" x14ac:dyDescent="0.25">
      <c r="A6" t="s">
        <v>352</v>
      </c>
      <c r="B6" s="6">
        <v>18.8</v>
      </c>
      <c r="C6" s="6">
        <v>41</v>
      </c>
      <c r="D6" s="6">
        <v>35</v>
      </c>
    </row>
    <row r="7" spans="1:5" x14ac:dyDescent="0.25">
      <c r="A7" s="4" t="s">
        <v>353</v>
      </c>
      <c r="B7" s="4">
        <v>18.8</v>
      </c>
      <c r="C7" s="4">
        <v>41.5</v>
      </c>
      <c r="D7" s="4">
        <v>35.6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18.100000000000001</v>
      </c>
      <c r="C9" s="6">
        <v>42</v>
      </c>
      <c r="D9" s="6">
        <v>36.299999999999997</v>
      </c>
    </row>
    <row r="10" spans="1:5" x14ac:dyDescent="0.25">
      <c r="A10" t="s">
        <v>351</v>
      </c>
      <c r="B10" s="6">
        <v>17.600000000000001</v>
      </c>
      <c r="C10" s="6">
        <v>40.799999999999997</v>
      </c>
      <c r="D10" s="6">
        <v>34.9</v>
      </c>
    </row>
    <row r="11" spans="1:5" x14ac:dyDescent="0.25">
      <c r="A11" t="s">
        <v>352</v>
      </c>
      <c r="B11" s="6">
        <v>16.899999999999999</v>
      </c>
      <c r="C11" s="6">
        <v>41.1</v>
      </c>
      <c r="D11" s="6">
        <v>34.5</v>
      </c>
    </row>
    <row r="12" spans="1:5" x14ac:dyDescent="0.25">
      <c r="A12" s="4" t="s">
        <v>353</v>
      </c>
      <c r="B12" s="4">
        <v>17.5</v>
      </c>
      <c r="C12" s="4">
        <v>41.5</v>
      </c>
      <c r="D12" s="4">
        <v>35.4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19.600000000000001</v>
      </c>
      <c r="C14" s="6">
        <v>42.3</v>
      </c>
      <c r="D14" s="6">
        <v>36.5</v>
      </c>
    </row>
    <row r="15" spans="1:5" x14ac:dyDescent="0.25">
      <c r="A15" t="s">
        <v>351</v>
      </c>
      <c r="B15" s="6">
        <v>18</v>
      </c>
      <c r="C15" s="6">
        <v>40.799999999999997</v>
      </c>
      <c r="D15" s="6">
        <v>35.299999999999997</v>
      </c>
    </row>
    <row r="16" spans="1:5" x14ac:dyDescent="0.25">
      <c r="A16" t="s">
        <v>352</v>
      </c>
      <c r="B16">
        <v>19.5</v>
      </c>
      <c r="C16">
        <v>41.8</v>
      </c>
      <c r="D16">
        <v>35.9</v>
      </c>
    </row>
    <row r="17" spans="1:4" x14ac:dyDescent="0.25">
      <c r="A17" s="4" t="s">
        <v>353</v>
      </c>
      <c r="B17" s="4">
        <v>19.3</v>
      </c>
      <c r="C17" s="4">
        <v>41.9</v>
      </c>
      <c r="D17" s="4">
        <v>36.1</v>
      </c>
    </row>
    <row r="19" spans="1:4" x14ac:dyDescent="0.25">
      <c r="A19" t="s">
        <v>171</v>
      </c>
    </row>
    <row r="20" spans="1:4" x14ac:dyDescent="0.25">
      <c r="A20" t="s">
        <v>361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138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>
        <v>4.5</v>
      </c>
      <c r="C3" s="6">
        <v>1.6</v>
      </c>
      <c r="D3" s="6">
        <v>2.7</v>
      </c>
    </row>
    <row r="4" spans="1:5" x14ac:dyDescent="0.25">
      <c r="A4" t="s">
        <v>354</v>
      </c>
      <c r="B4" s="6">
        <v>19.399999999999999</v>
      </c>
      <c r="C4" s="6">
        <v>3.9</v>
      </c>
      <c r="D4" s="6">
        <v>10.3</v>
      </c>
    </row>
    <row r="5" spans="1:5" x14ac:dyDescent="0.25">
      <c r="A5" t="s">
        <v>355</v>
      </c>
      <c r="B5">
        <v>5.7</v>
      </c>
      <c r="C5">
        <v>1.7</v>
      </c>
      <c r="D5">
        <v>3.3</v>
      </c>
    </row>
    <row r="6" spans="1:5" x14ac:dyDescent="0.25">
      <c r="A6" s="4" t="s">
        <v>353</v>
      </c>
      <c r="B6" s="4">
        <v>10.1</v>
      </c>
      <c r="C6" s="4">
        <v>2.4</v>
      </c>
      <c r="D6" s="4">
        <v>5.4</v>
      </c>
    </row>
    <row r="8" spans="1:5" x14ac:dyDescent="0.25">
      <c r="A8" t="s">
        <v>171</v>
      </c>
    </row>
    <row r="9" spans="1:5" x14ac:dyDescent="0.25">
      <c r="A9" t="s">
        <v>234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139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>
        <v>5.0999999999999996</v>
      </c>
      <c r="C3" s="6">
        <v>2.2999999999999998</v>
      </c>
      <c r="D3" s="6">
        <v>2.9</v>
      </c>
    </row>
    <row r="4" spans="1:5" x14ac:dyDescent="0.25">
      <c r="A4" t="s">
        <v>354</v>
      </c>
      <c r="B4" s="6">
        <v>10.8</v>
      </c>
      <c r="C4" s="6">
        <v>3</v>
      </c>
      <c r="D4" s="6">
        <v>4.8</v>
      </c>
    </row>
    <row r="5" spans="1:5" x14ac:dyDescent="0.25">
      <c r="A5" t="s">
        <v>355</v>
      </c>
      <c r="B5">
        <v>5.8</v>
      </c>
      <c r="C5">
        <v>2.2000000000000002</v>
      </c>
      <c r="D5">
        <v>3</v>
      </c>
    </row>
    <row r="6" spans="1:5" x14ac:dyDescent="0.25">
      <c r="A6" s="4" t="s">
        <v>353</v>
      </c>
      <c r="B6" s="4">
        <v>7.3</v>
      </c>
      <c r="C6" s="4">
        <v>2.5</v>
      </c>
      <c r="D6" s="4">
        <v>3.6</v>
      </c>
    </row>
    <row r="8" spans="1:5" x14ac:dyDescent="0.25">
      <c r="A8" t="s">
        <v>171</v>
      </c>
    </row>
    <row r="9" spans="1:5" x14ac:dyDescent="0.25">
      <c r="A9" t="s">
        <v>269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140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>
        <v>3.2</v>
      </c>
      <c r="C3" s="6">
        <v>2.1</v>
      </c>
      <c r="D3" s="6">
        <v>2.4</v>
      </c>
    </row>
    <row r="4" spans="1:5" x14ac:dyDescent="0.25">
      <c r="A4" t="s">
        <v>354</v>
      </c>
      <c r="B4" s="6">
        <v>6.6</v>
      </c>
      <c r="C4" s="6">
        <v>1.7</v>
      </c>
      <c r="D4" s="6">
        <v>2.9</v>
      </c>
    </row>
    <row r="5" spans="1:5" x14ac:dyDescent="0.25">
      <c r="A5" t="s">
        <v>355</v>
      </c>
      <c r="B5">
        <v>5.5</v>
      </c>
      <c r="C5">
        <v>1</v>
      </c>
      <c r="D5">
        <v>2.2000000000000002</v>
      </c>
    </row>
    <row r="6" spans="1:5" x14ac:dyDescent="0.25">
      <c r="A6" s="4" t="s">
        <v>353</v>
      </c>
      <c r="B6" s="4">
        <v>5.0999999999999996</v>
      </c>
      <c r="C6" s="4">
        <v>1.6</v>
      </c>
      <c r="D6" s="4">
        <v>2.5</v>
      </c>
    </row>
    <row r="8" spans="1:5" x14ac:dyDescent="0.25">
      <c r="A8" t="s">
        <v>171</v>
      </c>
    </row>
    <row r="9" spans="1:5" x14ac:dyDescent="0.25">
      <c r="A9" t="s">
        <v>270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141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5.7</v>
      </c>
      <c r="C4" s="6">
        <v>1.9</v>
      </c>
      <c r="D4" s="6">
        <v>3.2</v>
      </c>
    </row>
    <row r="5" spans="1:5" x14ac:dyDescent="0.25">
      <c r="A5" t="s">
        <v>351</v>
      </c>
      <c r="B5" s="6">
        <v>6.7</v>
      </c>
      <c r="C5" s="6">
        <v>3.8</v>
      </c>
      <c r="D5" s="6">
        <v>4.9000000000000004</v>
      </c>
    </row>
    <row r="6" spans="1:5" x14ac:dyDescent="0.25">
      <c r="A6" t="s">
        <v>352</v>
      </c>
      <c r="B6" s="6">
        <v>4</v>
      </c>
      <c r="C6" s="6">
        <v>1.4</v>
      </c>
      <c r="D6" s="6">
        <v>2.4</v>
      </c>
    </row>
    <row r="7" spans="1:5" x14ac:dyDescent="0.25">
      <c r="A7" s="4" t="s">
        <v>353</v>
      </c>
      <c r="B7" s="4">
        <v>4.5</v>
      </c>
      <c r="C7" s="4">
        <v>1.6</v>
      </c>
      <c r="D7" s="4">
        <v>2.7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4.7</v>
      </c>
      <c r="C9" s="6">
        <v>1.8</v>
      </c>
      <c r="D9" s="6">
        <v>2.9</v>
      </c>
    </row>
    <row r="10" spans="1:5" x14ac:dyDescent="0.25">
      <c r="A10" t="s">
        <v>351</v>
      </c>
      <c r="B10" s="6">
        <v>7.5</v>
      </c>
      <c r="C10" s="6">
        <v>3.7</v>
      </c>
      <c r="D10" s="6">
        <v>5.0999999999999996</v>
      </c>
    </row>
    <row r="11" spans="1:5" x14ac:dyDescent="0.25">
      <c r="A11" t="s">
        <v>352</v>
      </c>
      <c r="B11" s="6">
        <v>24.3</v>
      </c>
      <c r="C11" s="6">
        <v>4.7</v>
      </c>
      <c r="D11" s="6">
        <v>13</v>
      </c>
    </row>
    <row r="12" spans="1:5" x14ac:dyDescent="0.25">
      <c r="A12" s="4" t="s">
        <v>353</v>
      </c>
      <c r="B12" s="4">
        <v>19.399999999999999</v>
      </c>
      <c r="C12" s="4">
        <v>3.9</v>
      </c>
      <c r="D12" s="4">
        <v>10.3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8.9</v>
      </c>
      <c r="C14" s="6">
        <v>2.7</v>
      </c>
      <c r="D14" s="6">
        <v>5.4</v>
      </c>
    </row>
    <row r="15" spans="1:5" x14ac:dyDescent="0.25">
      <c r="A15" t="s">
        <v>351</v>
      </c>
      <c r="B15" s="6">
        <v>9.3000000000000007</v>
      </c>
      <c r="C15" s="6">
        <v>4</v>
      </c>
      <c r="D15" s="6">
        <v>6</v>
      </c>
    </row>
    <row r="16" spans="1:5" x14ac:dyDescent="0.25">
      <c r="A16" t="s">
        <v>352</v>
      </c>
      <c r="B16">
        <v>4.4000000000000004</v>
      </c>
      <c r="C16">
        <v>1.2</v>
      </c>
      <c r="D16">
        <v>2.5</v>
      </c>
    </row>
    <row r="17" spans="1:4" x14ac:dyDescent="0.25">
      <c r="A17" s="4" t="s">
        <v>353</v>
      </c>
      <c r="B17" s="4">
        <v>5.7</v>
      </c>
      <c r="C17" s="4">
        <v>1.7</v>
      </c>
      <c r="D17" s="4">
        <v>3.3</v>
      </c>
    </row>
    <row r="19" spans="1:4" x14ac:dyDescent="0.25">
      <c r="A19" t="s">
        <v>171</v>
      </c>
    </row>
    <row r="20" spans="1:4" x14ac:dyDescent="0.25">
      <c r="A20" t="s">
        <v>356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142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5.4</v>
      </c>
      <c r="C4" s="6">
        <v>2.2999999999999998</v>
      </c>
      <c r="D4" s="6">
        <v>2.9</v>
      </c>
    </row>
    <row r="5" spans="1:5" x14ac:dyDescent="0.25">
      <c r="A5" t="s">
        <v>351</v>
      </c>
      <c r="B5" s="6">
        <v>6.5</v>
      </c>
      <c r="C5" s="6">
        <v>4.0999999999999996</v>
      </c>
      <c r="D5" s="6">
        <v>4.7</v>
      </c>
    </row>
    <row r="6" spans="1:5" x14ac:dyDescent="0.25">
      <c r="A6" t="s">
        <v>352</v>
      </c>
      <c r="B6" s="6">
        <v>4.9000000000000004</v>
      </c>
      <c r="C6" s="6">
        <v>2.2000000000000002</v>
      </c>
      <c r="D6" s="6">
        <v>2.8</v>
      </c>
    </row>
    <row r="7" spans="1:5" x14ac:dyDescent="0.25">
      <c r="A7" s="4" t="s">
        <v>353</v>
      </c>
      <c r="B7" s="4">
        <v>5.0999999999999996</v>
      </c>
      <c r="C7" s="4">
        <v>2.2999999999999998</v>
      </c>
      <c r="D7" s="4">
        <v>2.9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4.4000000000000004</v>
      </c>
      <c r="C9" s="6">
        <v>1.9</v>
      </c>
      <c r="D9" s="6">
        <v>2.4</v>
      </c>
    </row>
    <row r="10" spans="1:5" x14ac:dyDescent="0.25">
      <c r="A10" t="s">
        <v>351</v>
      </c>
      <c r="B10" s="6">
        <v>7.6</v>
      </c>
      <c r="C10" s="6">
        <v>3.4</v>
      </c>
      <c r="D10" s="6">
        <v>4.0999999999999996</v>
      </c>
    </row>
    <row r="11" spans="1:5" x14ac:dyDescent="0.25">
      <c r="A11" t="s">
        <v>352</v>
      </c>
      <c r="B11" s="6">
        <v>14.3</v>
      </c>
      <c r="C11" s="6">
        <v>3.7</v>
      </c>
      <c r="D11" s="6">
        <v>6.2</v>
      </c>
    </row>
    <row r="12" spans="1:5" x14ac:dyDescent="0.25">
      <c r="A12" s="4" t="s">
        <v>353</v>
      </c>
      <c r="B12" s="4">
        <v>10.8</v>
      </c>
      <c r="C12" s="4">
        <v>3</v>
      </c>
      <c r="D12" s="4">
        <v>4.8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6.6</v>
      </c>
      <c r="C14" s="6">
        <v>2.2000000000000002</v>
      </c>
      <c r="D14" s="6">
        <v>3.2</v>
      </c>
    </row>
    <row r="15" spans="1:5" x14ac:dyDescent="0.25">
      <c r="A15" t="s">
        <v>351</v>
      </c>
      <c r="B15" s="6">
        <v>7.4</v>
      </c>
      <c r="C15" s="6">
        <v>2.8</v>
      </c>
      <c r="D15" s="6">
        <v>3.6</v>
      </c>
    </row>
    <row r="16" spans="1:5" x14ac:dyDescent="0.25">
      <c r="A16" t="s">
        <v>352</v>
      </c>
      <c r="B16">
        <v>5.2</v>
      </c>
      <c r="C16">
        <v>2.1</v>
      </c>
      <c r="D16">
        <v>2.8</v>
      </c>
    </row>
    <row r="17" spans="1:4" x14ac:dyDescent="0.25">
      <c r="A17" s="4" t="s">
        <v>353</v>
      </c>
      <c r="B17" s="4">
        <v>5.8</v>
      </c>
      <c r="C17" s="4">
        <v>2.2000000000000002</v>
      </c>
      <c r="D17" s="4">
        <v>3</v>
      </c>
    </row>
    <row r="19" spans="1:4" x14ac:dyDescent="0.25">
      <c r="A19" t="s">
        <v>171</v>
      </c>
    </row>
    <row r="20" spans="1:4" x14ac:dyDescent="0.25">
      <c r="A20" t="s">
        <v>360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24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143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1815</v>
      </c>
      <c r="C2" s="5" t="s">
        <v>1816</v>
      </c>
      <c r="D2" s="5" t="s">
        <v>1817</v>
      </c>
    </row>
    <row r="3" spans="1:5" x14ac:dyDescent="0.25">
      <c r="A3" t="s">
        <v>349</v>
      </c>
      <c r="B3" s="6" t="s">
        <v>159</v>
      </c>
      <c r="C3" s="6" t="s">
        <v>159</v>
      </c>
      <c r="D3" s="6" t="s">
        <v>159</v>
      </c>
    </row>
    <row r="4" spans="1:5" x14ac:dyDescent="0.25">
      <c r="A4" t="s">
        <v>350</v>
      </c>
      <c r="B4" s="6">
        <v>3.3</v>
      </c>
      <c r="C4" s="6">
        <v>1.6</v>
      </c>
      <c r="D4" s="6">
        <v>2.1</v>
      </c>
    </row>
    <row r="5" spans="1:5" x14ac:dyDescent="0.25">
      <c r="A5" t="s">
        <v>351</v>
      </c>
      <c r="B5" s="6">
        <v>9.5</v>
      </c>
      <c r="C5" s="6">
        <v>0</v>
      </c>
      <c r="D5" s="6">
        <v>1.8</v>
      </c>
    </row>
    <row r="6" spans="1:5" x14ac:dyDescent="0.25">
      <c r="A6" t="s">
        <v>352</v>
      </c>
      <c r="B6" s="6">
        <v>2.7</v>
      </c>
      <c r="C6" s="6">
        <v>2.7</v>
      </c>
      <c r="D6" s="6">
        <v>2.7</v>
      </c>
    </row>
    <row r="7" spans="1:5" x14ac:dyDescent="0.25">
      <c r="A7" s="4" t="s">
        <v>353</v>
      </c>
      <c r="B7" s="4">
        <v>3.2</v>
      </c>
      <c r="C7" s="4">
        <v>2.1</v>
      </c>
      <c r="D7" s="4">
        <v>2.4</v>
      </c>
    </row>
    <row r="8" spans="1:5" x14ac:dyDescent="0.25">
      <c r="A8" t="s">
        <v>354</v>
      </c>
      <c r="B8" s="6" t="s">
        <v>159</v>
      </c>
      <c r="C8" s="6" t="s">
        <v>159</v>
      </c>
      <c r="D8" s="6" t="s">
        <v>159</v>
      </c>
    </row>
    <row r="9" spans="1:5" x14ac:dyDescent="0.25">
      <c r="A9" t="s">
        <v>350</v>
      </c>
      <c r="B9" s="6">
        <v>4.5</v>
      </c>
      <c r="C9" s="6">
        <v>1.3</v>
      </c>
      <c r="D9" s="6">
        <v>2.1</v>
      </c>
    </row>
    <row r="10" spans="1:5" x14ac:dyDescent="0.25">
      <c r="A10" t="s">
        <v>351</v>
      </c>
      <c r="B10" s="6">
        <v>8.6999999999999993</v>
      </c>
      <c r="C10" s="6">
        <v>4</v>
      </c>
      <c r="D10" s="6">
        <v>5.2</v>
      </c>
    </row>
    <row r="11" spans="1:5" x14ac:dyDescent="0.25">
      <c r="A11" t="s">
        <v>352</v>
      </c>
      <c r="B11" s="6">
        <v>8.1999999999999993</v>
      </c>
      <c r="C11" s="6">
        <v>1.4</v>
      </c>
      <c r="D11" s="6">
        <v>3.2</v>
      </c>
    </row>
    <row r="12" spans="1:5" x14ac:dyDescent="0.25">
      <c r="A12" s="4" t="s">
        <v>353</v>
      </c>
      <c r="B12" s="4">
        <v>6.6</v>
      </c>
      <c r="C12" s="4">
        <v>1.7</v>
      </c>
      <c r="D12" s="4">
        <v>2.9</v>
      </c>
    </row>
    <row r="13" spans="1:5" x14ac:dyDescent="0.25">
      <c r="A13" t="s">
        <v>355</v>
      </c>
      <c r="B13" s="6" t="s">
        <v>159</v>
      </c>
      <c r="C13" s="6" t="s">
        <v>159</v>
      </c>
      <c r="D13" s="6" t="s">
        <v>159</v>
      </c>
    </row>
    <row r="14" spans="1:5" x14ac:dyDescent="0.25">
      <c r="A14" t="s">
        <v>350</v>
      </c>
      <c r="B14" s="6">
        <v>4.4000000000000004</v>
      </c>
      <c r="C14" s="6">
        <v>0.7</v>
      </c>
      <c r="D14" s="6">
        <v>1.7</v>
      </c>
    </row>
    <row r="15" spans="1:5" x14ac:dyDescent="0.25">
      <c r="A15" t="s">
        <v>351</v>
      </c>
      <c r="B15" s="6">
        <v>9.5</v>
      </c>
      <c r="C15" s="6">
        <v>1.2</v>
      </c>
      <c r="D15" s="6">
        <v>3.4</v>
      </c>
    </row>
    <row r="16" spans="1:5" x14ac:dyDescent="0.25">
      <c r="A16" t="s">
        <v>352</v>
      </c>
      <c r="B16">
        <v>4.9000000000000004</v>
      </c>
      <c r="C16">
        <v>1.2</v>
      </c>
      <c r="D16">
        <v>2.2000000000000002</v>
      </c>
    </row>
    <row r="17" spans="1:4" x14ac:dyDescent="0.25">
      <c r="A17" s="4" t="s">
        <v>353</v>
      </c>
      <c r="B17" s="4">
        <v>5.5</v>
      </c>
      <c r="C17" s="4">
        <v>1</v>
      </c>
      <c r="D17" s="4">
        <v>2.2000000000000002</v>
      </c>
    </row>
    <row r="19" spans="1:4" x14ac:dyDescent="0.25">
      <c r="A19" t="s">
        <v>171</v>
      </c>
    </row>
    <row r="20" spans="1:4" x14ac:dyDescent="0.25">
      <c r="A20" t="s">
        <v>361</v>
      </c>
    </row>
    <row r="21" spans="1:4" x14ac:dyDescent="0.25">
      <c r="A21" t="s">
        <v>1813</v>
      </c>
    </row>
    <row r="22" spans="1:4" x14ac:dyDescent="0.25">
      <c r="A22" t="s">
        <v>357</v>
      </c>
    </row>
    <row r="23" spans="1:4" x14ac:dyDescent="0.25">
      <c r="A23" t="s">
        <v>358</v>
      </c>
    </row>
    <row r="24" spans="1:4" x14ac:dyDescent="0.25">
      <c r="A24" t="s">
        <v>1818</v>
      </c>
    </row>
  </sheetData>
  <pageMargins left="0.7" right="0.7" top="0.75" bottom="0.75" header="0.3" footer="0.3"/>
  <pageSetup paperSize="9"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144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478</v>
      </c>
      <c r="B3" s="6" t="s">
        <v>479</v>
      </c>
    </row>
    <row r="4" spans="1:3" x14ac:dyDescent="0.25">
      <c r="A4" t="s">
        <v>503</v>
      </c>
      <c r="B4" s="6" t="s">
        <v>504</v>
      </c>
    </row>
    <row r="5" spans="1:3" x14ac:dyDescent="0.25">
      <c r="A5" t="s">
        <v>551</v>
      </c>
      <c r="B5" s="6" t="s">
        <v>552</v>
      </c>
    </row>
    <row r="6" spans="1:3" x14ac:dyDescent="0.25">
      <c r="A6" t="s">
        <v>508</v>
      </c>
      <c r="B6" s="6" t="s">
        <v>509</v>
      </c>
    </row>
    <row r="7" spans="1:3" x14ac:dyDescent="0.25">
      <c r="A7" t="s">
        <v>561</v>
      </c>
      <c r="B7" s="6" t="s">
        <v>562</v>
      </c>
    </row>
    <row r="8" spans="1:3" x14ac:dyDescent="0.25">
      <c r="A8" t="s">
        <v>419</v>
      </c>
      <c r="B8" s="6" t="s">
        <v>420</v>
      </c>
    </row>
    <row r="9" spans="1:3" x14ac:dyDescent="0.25">
      <c r="A9" t="s">
        <v>566</v>
      </c>
      <c r="B9" s="6" t="s">
        <v>567</v>
      </c>
    </row>
    <row r="10" spans="1:3" x14ac:dyDescent="0.25">
      <c r="A10" t="s">
        <v>443</v>
      </c>
      <c r="B10" s="6" t="s">
        <v>444</v>
      </c>
    </row>
    <row r="11" spans="1:3" x14ac:dyDescent="0.25">
      <c r="A11" t="s">
        <v>404</v>
      </c>
      <c r="B11" s="6" t="s">
        <v>405</v>
      </c>
    </row>
    <row r="12" spans="1:3" x14ac:dyDescent="0.25">
      <c r="A12" t="s">
        <v>453</v>
      </c>
      <c r="B12" s="6" t="s">
        <v>454</v>
      </c>
    </row>
    <row r="13" spans="1:3" x14ac:dyDescent="0.25">
      <c r="A13" t="s">
        <v>556</v>
      </c>
      <c r="B13" s="6" t="s">
        <v>557</v>
      </c>
    </row>
    <row r="14" spans="1:3" x14ac:dyDescent="0.25">
      <c r="A14" t="s">
        <v>414</v>
      </c>
      <c r="B14" s="6" t="s">
        <v>415</v>
      </c>
    </row>
    <row r="15" spans="1:3" x14ac:dyDescent="0.25">
      <c r="A15" t="s">
        <v>473</v>
      </c>
      <c r="B15" s="6" t="s">
        <v>474</v>
      </c>
    </row>
    <row r="16" spans="1:3" x14ac:dyDescent="0.25">
      <c r="A16" t="s">
        <v>463</v>
      </c>
      <c r="B16" s="6" t="s">
        <v>464</v>
      </c>
    </row>
    <row r="17" spans="1:2" x14ac:dyDescent="0.25">
      <c r="A17" t="s">
        <v>434</v>
      </c>
      <c r="B17" s="6" t="s">
        <v>435</v>
      </c>
    </row>
    <row r="18" spans="1:2" x14ac:dyDescent="0.25">
      <c r="A18" t="s">
        <v>448</v>
      </c>
      <c r="B18" s="6" t="s">
        <v>449</v>
      </c>
    </row>
    <row r="19" spans="1:2" x14ac:dyDescent="0.25">
      <c r="A19" t="s">
        <v>374</v>
      </c>
      <c r="B19" s="6" t="s">
        <v>375</v>
      </c>
    </row>
    <row r="20" spans="1:2" x14ac:dyDescent="0.25">
      <c r="A20" t="s">
        <v>468</v>
      </c>
      <c r="B20" s="6" t="s">
        <v>469</v>
      </c>
    </row>
    <row r="21" spans="1:2" x14ac:dyDescent="0.25">
      <c r="A21" t="s">
        <v>399</v>
      </c>
      <c r="B21" s="6" t="s">
        <v>400</v>
      </c>
    </row>
    <row r="22" spans="1:2" x14ac:dyDescent="0.25">
      <c r="A22" t="s">
        <v>571</v>
      </c>
      <c r="B22" s="6" t="s">
        <v>572</v>
      </c>
    </row>
    <row r="23" spans="1:2" x14ac:dyDescent="0.25">
      <c r="A23" t="s">
        <v>394</v>
      </c>
      <c r="B23" s="6" t="s">
        <v>395</v>
      </c>
    </row>
    <row r="24" spans="1:2" x14ac:dyDescent="0.25">
      <c r="A24" t="s">
        <v>429</v>
      </c>
      <c r="B24" s="6" t="s">
        <v>430</v>
      </c>
    </row>
    <row r="25" spans="1:2" x14ac:dyDescent="0.25">
      <c r="A25" t="s">
        <v>438</v>
      </c>
      <c r="B25" s="6" t="s">
        <v>439</v>
      </c>
    </row>
    <row r="26" spans="1:2" x14ac:dyDescent="0.25">
      <c r="A26" t="s">
        <v>409</v>
      </c>
      <c r="B26" s="6" t="s">
        <v>410</v>
      </c>
    </row>
    <row r="27" spans="1:2" x14ac:dyDescent="0.25">
      <c r="A27" t="s">
        <v>546</v>
      </c>
      <c r="B27" s="6" t="s">
        <v>547</v>
      </c>
    </row>
    <row r="28" spans="1:2" x14ac:dyDescent="0.25">
      <c r="A28" t="s">
        <v>488</v>
      </c>
      <c r="B28" s="6" t="s">
        <v>489</v>
      </c>
    </row>
    <row r="29" spans="1:2" x14ac:dyDescent="0.25">
      <c r="A29" t="s">
        <v>498</v>
      </c>
      <c r="B29" s="6" t="s">
        <v>499</v>
      </c>
    </row>
    <row r="30" spans="1:2" x14ac:dyDescent="0.25">
      <c r="A30" t="s">
        <v>541</v>
      </c>
      <c r="B30" s="6" t="s">
        <v>542</v>
      </c>
    </row>
    <row r="31" spans="1:2" x14ac:dyDescent="0.25">
      <c r="A31" t="s">
        <v>513</v>
      </c>
      <c r="B31" s="6" t="s">
        <v>514</v>
      </c>
    </row>
    <row r="32" spans="1:2" x14ac:dyDescent="0.25">
      <c r="A32" t="s">
        <v>369</v>
      </c>
      <c r="B32" s="6" t="s">
        <v>370</v>
      </c>
    </row>
    <row r="33" spans="1:2" x14ac:dyDescent="0.25">
      <c r="A33" t="s">
        <v>526</v>
      </c>
      <c r="B33" s="6" t="s">
        <v>527</v>
      </c>
    </row>
    <row r="34" spans="1:2" x14ac:dyDescent="0.25">
      <c r="A34" t="s">
        <v>458</v>
      </c>
      <c r="B34" s="6" t="s">
        <v>459</v>
      </c>
    </row>
    <row r="35" spans="1:2" x14ac:dyDescent="0.25">
      <c r="A35" t="s">
        <v>493</v>
      </c>
      <c r="B35" s="6" t="s">
        <v>494</v>
      </c>
    </row>
    <row r="36" spans="1:2" x14ac:dyDescent="0.25">
      <c r="A36" t="s">
        <v>384</v>
      </c>
      <c r="B36" s="6" t="s">
        <v>385</v>
      </c>
    </row>
    <row r="37" spans="1:2" x14ac:dyDescent="0.25">
      <c r="A37" t="s">
        <v>531</v>
      </c>
      <c r="B37" s="6" t="s">
        <v>532</v>
      </c>
    </row>
    <row r="38" spans="1:2" x14ac:dyDescent="0.25">
      <c r="A38" t="s">
        <v>483</v>
      </c>
      <c r="B38" s="6" t="s">
        <v>484</v>
      </c>
    </row>
    <row r="39" spans="1:2" x14ac:dyDescent="0.25">
      <c r="A39" t="s">
        <v>518</v>
      </c>
      <c r="B39" s="6" t="s">
        <v>222</v>
      </c>
    </row>
    <row r="40" spans="1:2" x14ac:dyDescent="0.25">
      <c r="A40" t="s">
        <v>424</v>
      </c>
      <c r="B40" s="6" t="s">
        <v>425</v>
      </c>
    </row>
    <row r="41" spans="1:2" x14ac:dyDescent="0.25">
      <c r="A41" t="s">
        <v>536</v>
      </c>
      <c r="B41" s="6" t="s">
        <v>537</v>
      </c>
    </row>
    <row r="42" spans="1:2" x14ac:dyDescent="0.25">
      <c r="A42" t="s">
        <v>521</v>
      </c>
      <c r="B42" s="6" t="s">
        <v>522</v>
      </c>
    </row>
    <row r="43" spans="1:2" x14ac:dyDescent="0.25">
      <c r="A43" t="s">
        <v>379</v>
      </c>
      <c r="B43" t="s">
        <v>380</v>
      </c>
    </row>
    <row r="44" spans="1:2" x14ac:dyDescent="0.25">
      <c r="A44" t="s">
        <v>389</v>
      </c>
      <c r="B44" t="s">
        <v>390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18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</row>
    <row r="3" spans="1:8" x14ac:dyDescent="0.25">
      <c r="A3" t="s">
        <v>166</v>
      </c>
      <c r="B3" s="6">
        <v>48.7</v>
      </c>
      <c r="C3" s="6">
        <v>49.3</v>
      </c>
      <c r="D3" s="6">
        <v>48.9</v>
      </c>
      <c r="E3" s="6">
        <v>70.3</v>
      </c>
      <c r="F3" s="6">
        <v>72.2</v>
      </c>
      <c r="G3" s="6">
        <v>71.5</v>
      </c>
    </row>
    <row r="4" spans="1:8" x14ac:dyDescent="0.25">
      <c r="A4" t="s">
        <v>278</v>
      </c>
      <c r="B4" s="6">
        <v>75.599999999999994</v>
      </c>
      <c r="C4" s="6">
        <v>80.2</v>
      </c>
      <c r="D4" s="6">
        <v>78.599999999999994</v>
      </c>
      <c r="E4" s="6">
        <v>83.7</v>
      </c>
      <c r="F4" s="6">
        <v>88</v>
      </c>
      <c r="G4" s="6">
        <v>86.5</v>
      </c>
    </row>
    <row r="5" spans="1:8" x14ac:dyDescent="0.25">
      <c r="A5" t="s">
        <v>168</v>
      </c>
      <c r="B5">
        <v>74.400000000000006</v>
      </c>
      <c r="C5">
        <v>80.3</v>
      </c>
      <c r="D5">
        <v>78.2</v>
      </c>
      <c r="E5">
        <v>96.9</v>
      </c>
      <c r="F5">
        <v>96</v>
      </c>
      <c r="G5">
        <v>96.3</v>
      </c>
    </row>
    <row r="6" spans="1:8" x14ac:dyDescent="0.25">
      <c r="A6" t="s">
        <v>169</v>
      </c>
      <c r="B6">
        <v>60400</v>
      </c>
      <c r="C6">
        <v>58000</v>
      </c>
      <c r="D6">
        <v>59000</v>
      </c>
      <c r="E6">
        <v>67000</v>
      </c>
      <c r="F6">
        <v>64700</v>
      </c>
      <c r="G6">
        <v>65000</v>
      </c>
    </row>
    <row r="8" spans="1:8" x14ac:dyDescent="0.25">
      <c r="A8" t="s">
        <v>171</v>
      </c>
    </row>
    <row r="9" spans="1:8" x14ac:dyDescent="0.25">
      <c r="A9" t="s">
        <v>234</v>
      </c>
    </row>
    <row r="10" spans="1:8" x14ac:dyDescent="0.25">
      <c r="A10" t="s">
        <v>279</v>
      </c>
    </row>
    <row r="11" spans="1:8" x14ac:dyDescent="0.25">
      <c r="A11" t="s">
        <v>280</v>
      </c>
    </row>
    <row r="12" spans="1:8" x14ac:dyDescent="0.25">
      <c r="A12" t="s">
        <v>235</v>
      </c>
    </row>
    <row r="13" spans="1:8" x14ac:dyDescent="0.25">
      <c r="A13" t="s">
        <v>236</v>
      </c>
    </row>
    <row r="14" spans="1:8" x14ac:dyDescent="0.25">
      <c r="A14" t="s">
        <v>216</v>
      </c>
    </row>
    <row r="15" spans="1:8" x14ac:dyDescent="0.25">
      <c r="A15" t="s">
        <v>281</v>
      </c>
    </row>
    <row r="16" spans="1:8" x14ac:dyDescent="0.25">
      <c r="A16" t="s">
        <v>282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</sheetData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145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503</v>
      </c>
      <c r="B3" s="6" t="s">
        <v>681</v>
      </c>
    </row>
    <row r="4" spans="1:3" x14ac:dyDescent="0.25">
      <c r="A4" t="s">
        <v>478</v>
      </c>
      <c r="B4" s="6" t="s">
        <v>662</v>
      </c>
    </row>
    <row r="5" spans="1:3" x14ac:dyDescent="0.25">
      <c r="A5" t="s">
        <v>404</v>
      </c>
      <c r="B5" s="6" t="s">
        <v>607</v>
      </c>
    </row>
    <row r="6" spans="1:3" x14ac:dyDescent="0.25">
      <c r="A6" t="s">
        <v>443</v>
      </c>
      <c r="B6" s="6" t="s">
        <v>638</v>
      </c>
    </row>
    <row r="7" spans="1:3" x14ac:dyDescent="0.25">
      <c r="A7" t="s">
        <v>551</v>
      </c>
      <c r="B7" s="6" t="s">
        <v>719</v>
      </c>
    </row>
    <row r="8" spans="1:3" x14ac:dyDescent="0.25">
      <c r="A8" t="s">
        <v>508</v>
      </c>
      <c r="B8" s="6" t="s">
        <v>685</v>
      </c>
    </row>
    <row r="9" spans="1:3" x14ac:dyDescent="0.25">
      <c r="A9" t="s">
        <v>561</v>
      </c>
      <c r="B9" s="6" t="s">
        <v>726</v>
      </c>
    </row>
    <row r="10" spans="1:3" x14ac:dyDescent="0.25">
      <c r="A10" t="s">
        <v>419</v>
      </c>
      <c r="B10" s="6" t="s">
        <v>619</v>
      </c>
    </row>
    <row r="11" spans="1:3" x14ac:dyDescent="0.25">
      <c r="A11" t="s">
        <v>566</v>
      </c>
      <c r="B11" s="6" t="s">
        <v>730</v>
      </c>
    </row>
    <row r="12" spans="1:3" x14ac:dyDescent="0.25">
      <c r="A12" t="s">
        <v>374</v>
      </c>
      <c r="B12" s="6" t="s">
        <v>586</v>
      </c>
    </row>
    <row r="13" spans="1:3" x14ac:dyDescent="0.25">
      <c r="A13" t="s">
        <v>414</v>
      </c>
      <c r="B13" s="6" t="s">
        <v>615</v>
      </c>
    </row>
    <row r="14" spans="1:3" x14ac:dyDescent="0.25">
      <c r="A14" t="s">
        <v>473</v>
      </c>
      <c r="B14" s="6" t="s">
        <v>658</v>
      </c>
    </row>
    <row r="15" spans="1:3" x14ac:dyDescent="0.25">
      <c r="A15" t="s">
        <v>453</v>
      </c>
      <c r="B15" s="6" t="s">
        <v>643</v>
      </c>
    </row>
    <row r="16" spans="1:3" x14ac:dyDescent="0.25">
      <c r="A16" t="s">
        <v>448</v>
      </c>
      <c r="B16" s="6" t="s">
        <v>641</v>
      </c>
    </row>
    <row r="17" spans="1:2" x14ac:dyDescent="0.25">
      <c r="A17" t="s">
        <v>429</v>
      </c>
      <c r="B17" s="6" t="s">
        <v>626</v>
      </c>
    </row>
    <row r="18" spans="1:2" x14ac:dyDescent="0.25">
      <c r="A18" t="s">
        <v>468</v>
      </c>
      <c r="B18" s="6" t="s">
        <v>654</v>
      </c>
    </row>
    <row r="19" spans="1:2" x14ac:dyDescent="0.25">
      <c r="A19" t="s">
        <v>434</v>
      </c>
      <c r="B19" s="6" t="s">
        <v>630</v>
      </c>
    </row>
    <row r="20" spans="1:2" x14ac:dyDescent="0.25">
      <c r="A20" t="s">
        <v>556</v>
      </c>
      <c r="B20" s="6" t="s">
        <v>723</v>
      </c>
    </row>
    <row r="21" spans="1:2" x14ac:dyDescent="0.25">
      <c r="A21" t="s">
        <v>463</v>
      </c>
      <c r="B21" s="6" t="s">
        <v>650</v>
      </c>
    </row>
    <row r="22" spans="1:2" x14ac:dyDescent="0.25">
      <c r="A22" t="s">
        <v>571</v>
      </c>
      <c r="B22" s="6" t="s">
        <v>733</v>
      </c>
    </row>
    <row r="23" spans="1:2" x14ac:dyDescent="0.25">
      <c r="A23" t="s">
        <v>399</v>
      </c>
      <c r="B23" s="6" t="s">
        <v>604</v>
      </c>
    </row>
    <row r="24" spans="1:2" x14ac:dyDescent="0.25">
      <c r="A24" t="s">
        <v>394</v>
      </c>
      <c r="B24" s="6" t="s">
        <v>600</v>
      </c>
    </row>
    <row r="25" spans="1:2" x14ac:dyDescent="0.25">
      <c r="A25" t="s">
        <v>409</v>
      </c>
      <c r="B25" s="6" t="s">
        <v>611</v>
      </c>
    </row>
    <row r="26" spans="1:2" x14ac:dyDescent="0.25">
      <c r="A26" t="s">
        <v>488</v>
      </c>
      <c r="B26" s="6" t="s">
        <v>669</v>
      </c>
    </row>
    <row r="27" spans="1:2" x14ac:dyDescent="0.25">
      <c r="A27" t="s">
        <v>493</v>
      </c>
      <c r="B27" s="6" t="s">
        <v>673</v>
      </c>
    </row>
    <row r="28" spans="1:2" x14ac:dyDescent="0.25">
      <c r="A28" t="s">
        <v>438</v>
      </c>
      <c r="B28" s="6" t="s">
        <v>634</v>
      </c>
    </row>
    <row r="29" spans="1:2" x14ac:dyDescent="0.25">
      <c r="A29" t="s">
        <v>546</v>
      </c>
      <c r="B29" s="6" t="s">
        <v>715</v>
      </c>
    </row>
    <row r="30" spans="1:2" x14ac:dyDescent="0.25">
      <c r="A30" t="s">
        <v>369</v>
      </c>
      <c r="B30" s="6" t="s">
        <v>582</v>
      </c>
    </row>
    <row r="31" spans="1:2" x14ac:dyDescent="0.25">
      <c r="A31" t="s">
        <v>513</v>
      </c>
      <c r="B31" s="6" t="s">
        <v>689</v>
      </c>
    </row>
    <row r="32" spans="1:2" x14ac:dyDescent="0.25">
      <c r="A32" t="s">
        <v>541</v>
      </c>
      <c r="B32" s="6" t="s">
        <v>711</v>
      </c>
    </row>
    <row r="33" spans="1:2" x14ac:dyDescent="0.25">
      <c r="A33" t="s">
        <v>458</v>
      </c>
      <c r="B33" s="6" t="s">
        <v>647</v>
      </c>
    </row>
    <row r="34" spans="1:2" x14ac:dyDescent="0.25">
      <c r="A34" t="s">
        <v>498</v>
      </c>
      <c r="B34" s="6" t="s">
        <v>677</v>
      </c>
    </row>
    <row r="35" spans="1:2" x14ac:dyDescent="0.25">
      <c r="A35" t="s">
        <v>531</v>
      </c>
      <c r="B35" s="6" t="s">
        <v>705</v>
      </c>
    </row>
    <row r="36" spans="1:2" x14ac:dyDescent="0.25">
      <c r="A36" t="s">
        <v>483</v>
      </c>
      <c r="B36" s="6" t="s">
        <v>666</v>
      </c>
    </row>
    <row r="37" spans="1:2" x14ac:dyDescent="0.25">
      <c r="A37" t="s">
        <v>526</v>
      </c>
      <c r="B37" s="6" t="s">
        <v>701</v>
      </c>
    </row>
    <row r="38" spans="1:2" x14ac:dyDescent="0.25">
      <c r="A38" t="s">
        <v>536</v>
      </c>
      <c r="B38" s="6" t="s">
        <v>708</v>
      </c>
    </row>
    <row r="39" spans="1:2" x14ac:dyDescent="0.25">
      <c r="A39" t="s">
        <v>424</v>
      </c>
      <c r="B39" s="6" t="s">
        <v>623</v>
      </c>
    </row>
    <row r="40" spans="1:2" x14ac:dyDescent="0.25">
      <c r="A40" t="s">
        <v>518</v>
      </c>
      <c r="B40" s="6" t="s">
        <v>693</v>
      </c>
    </row>
    <row r="41" spans="1:2" x14ac:dyDescent="0.25">
      <c r="A41" t="s">
        <v>384</v>
      </c>
      <c r="B41" s="6" t="s">
        <v>593</v>
      </c>
    </row>
    <row r="42" spans="1:2" x14ac:dyDescent="0.25">
      <c r="A42" t="s">
        <v>379</v>
      </c>
      <c r="B42" s="6" t="s">
        <v>590</v>
      </c>
    </row>
    <row r="43" spans="1:2" x14ac:dyDescent="0.25">
      <c r="A43" t="s">
        <v>521</v>
      </c>
      <c r="B43" t="s">
        <v>697</v>
      </c>
    </row>
    <row r="44" spans="1:2" x14ac:dyDescent="0.25">
      <c r="A44" t="s">
        <v>389</v>
      </c>
      <c r="B44" t="s">
        <v>596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146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374</v>
      </c>
      <c r="B3" s="6" t="s">
        <v>378</v>
      </c>
    </row>
    <row r="4" spans="1:3" x14ac:dyDescent="0.25">
      <c r="A4" t="s">
        <v>453</v>
      </c>
      <c r="B4" s="6" t="s">
        <v>457</v>
      </c>
    </row>
    <row r="5" spans="1:3" x14ac:dyDescent="0.25">
      <c r="A5" t="s">
        <v>478</v>
      </c>
      <c r="B5" s="6" t="s">
        <v>482</v>
      </c>
    </row>
    <row r="6" spans="1:3" x14ac:dyDescent="0.25">
      <c r="A6" t="s">
        <v>503</v>
      </c>
      <c r="B6" s="6" t="s">
        <v>507</v>
      </c>
    </row>
    <row r="7" spans="1:3" x14ac:dyDescent="0.25">
      <c r="A7" t="s">
        <v>508</v>
      </c>
      <c r="B7" s="6" t="s">
        <v>512</v>
      </c>
    </row>
    <row r="8" spans="1:3" x14ac:dyDescent="0.25">
      <c r="A8" t="s">
        <v>419</v>
      </c>
      <c r="B8" s="6" t="s">
        <v>423</v>
      </c>
    </row>
    <row r="9" spans="1:3" x14ac:dyDescent="0.25">
      <c r="A9" t="s">
        <v>429</v>
      </c>
      <c r="B9" s="6" t="s">
        <v>433</v>
      </c>
    </row>
    <row r="10" spans="1:3" x14ac:dyDescent="0.25">
      <c r="A10" t="s">
        <v>518</v>
      </c>
      <c r="B10" s="6" t="s">
        <v>222</v>
      </c>
    </row>
    <row r="11" spans="1:3" x14ac:dyDescent="0.25">
      <c r="A11" t="s">
        <v>551</v>
      </c>
      <c r="B11" s="6" t="s">
        <v>555</v>
      </c>
    </row>
    <row r="12" spans="1:3" x14ac:dyDescent="0.25">
      <c r="A12" t="s">
        <v>434</v>
      </c>
      <c r="B12" s="6" t="s">
        <v>437</v>
      </c>
    </row>
    <row r="13" spans="1:3" x14ac:dyDescent="0.25">
      <c r="A13" t="s">
        <v>448</v>
      </c>
      <c r="B13" s="6" t="s">
        <v>452</v>
      </c>
    </row>
    <row r="14" spans="1:3" x14ac:dyDescent="0.25">
      <c r="A14" t="s">
        <v>546</v>
      </c>
      <c r="B14" s="6" t="s">
        <v>550</v>
      </c>
    </row>
    <row r="15" spans="1:3" x14ac:dyDescent="0.25">
      <c r="A15" t="s">
        <v>488</v>
      </c>
      <c r="B15" s="6" t="s">
        <v>492</v>
      </c>
    </row>
    <row r="16" spans="1:3" x14ac:dyDescent="0.25">
      <c r="A16" t="s">
        <v>556</v>
      </c>
      <c r="B16" s="6" t="s">
        <v>560</v>
      </c>
    </row>
    <row r="17" spans="1:2" x14ac:dyDescent="0.25">
      <c r="A17" t="s">
        <v>438</v>
      </c>
      <c r="B17" s="6" t="s">
        <v>442</v>
      </c>
    </row>
    <row r="18" spans="1:2" x14ac:dyDescent="0.25">
      <c r="A18" t="s">
        <v>493</v>
      </c>
      <c r="B18" s="6" t="s">
        <v>497</v>
      </c>
    </row>
    <row r="19" spans="1:2" x14ac:dyDescent="0.25">
      <c r="A19" t="s">
        <v>566</v>
      </c>
      <c r="B19" s="6" t="s">
        <v>570</v>
      </c>
    </row>
    <row r="20" spans="1:2" x14ac:dyDescent="0.25">
      <c r="A20" t="s">
        <v>399</v>
      </c>
      <c r="B20" s="6" t="s">
        <v>403</v>
      </c>
    </row>
    <row r="21" spans="1:2" x14ac:dyDescent="0.25">
      <c r="A21" t="s">
        <v>468</v>
      </c>
      <c r="B21" s="6" t="s">
        <v>472</v>
      </c>
    </row>
    <row r="22" spans="1:2" x14ac:dyDescent="0.25">
      <c r="A22" t="s">
        <v>473</v>
      </c>
      <c r="B22" s="6" t="s">
        <v>477</v>
      </c>
    </row>
    <row r="23" spans="1:2" x14ac:dyDescent="0.25">
      <c r="A23" t="s">
        <v>498</v>
      </c>
      <c r="B23" s="6" t="s">
        <v>502</v>
      </c>
    </row>
    <row r="24" spans="1:2" x14ac:dyDescent="0.25">
      <c r="A24" t="s">
        <v>571</v>
      </c>
      <c r="B24" s="6" t="s">
        <v>575</v>
      </c>
    </row>
    <row r="25" spans="1:2" x14ac:dyDescent="0.25">
      <c r="A25" t="s">
        <v>369</v>
      </c>
      <c r="B25" s="6" t="s">
        <v>373</v>
      </c>
    </row>
    <row r="26" spans="1:2" x14ac:dyDescent="0.25">
      <c r="A26" t="s">
        <v>443</v>
      </c>
      <c r="B26" s="6" t="s">
        <v>447</v>
      </c>
    </row>
    <row r="27" spans="1:2" x14ac:dyDescent="0.25">
      <c r="A27" t="s">
        <v>531</v>
      </c>
      <c r="B27" s="6" t="s">
        <v>535</v>
      </c>
    </row>
    <row r="28" spans="1:2" x14ac:dyDescent="0.25">
      <c r="A28" t="s">
        <v>414</v>
      </c>
      <c r="B28" s="6" t="s">
        <v>418</v>
      </c>
    </row>
    <row r="29" spans="1:2" x14ac:dyDescent="0.25">
      <c r="A29" t="s">
        <v>424</v>
      </c>
      <c r="B29" s="6" t="s">
        <v>428</v>
      </c>
    </row>
    <row r="30" spans="1:2" x14ac:dyDescent="0.25">
      <c r="A30" t="s">
        <v>458</v>
      </c>
      <c r="B30" s="6" t="s">
        <v>462</v>
      </c>
    </row>
    <row r="31" spans="1:2" x14ac:dyDescent="0.25">
      <c r="A31" t="s">
        <v>409</v>
      </c>
      <c r="B31" s="6" t="s">
        <v>413</v>
      </c>
    </row>
    <row r="32" spans="1:2" x14ac:dyDescent="0.25">
      <c r="A32" t="s">
        <v>561</v>
      </c>
      <c r="B32" s="6" t="s">
        <v>565</v>
      </c>
    </row>
    <row r="33" spans="1:2" x14ac:dyDescent="0.25">
      <c r="A33" t="s">
        <v>483</v>
      </c>
      <c r="B33" s="6" t="s">
        <v>487</v>
      </c>
    </row>
    <row r="34" spans="1:2" x14ac:dyDescent="0.25">
      <c r="A34" t="s">
        <v>463</v>
      </c>
      <c r="B34" s="6" t="s">
        <v>467</v>
      </c>
    </row>
    <row r="35" spans="1:2" x14ac:dyDescent="0.25">
      <c r="A35" t="s">
        <v>526</v>
      </c>
      <c r="B35" s="6" t="s">
        <v>530</v>
      </c>
    </row>
    <row r="36" spans="1:2" x14ac:dyDescent="0.25">
      <c r="A36" t="s">
        <v>513</v>
      </c>
      <c r="B36" s="6" t="s">
        <v>517</v>
      </c>
    </row>
    <row r="37" spans="1:2" x14ac:dyDescent="0.25">
      <c r="A37" t="s">
        <v>404</v>
      </c>
      <c r="B37" s="6" t="s">
        <v>408</v>
      </c>
    </row>
    <row r="38" spans="1:2" x14ac:dyDescent="0.25">
      <c r="A38" t="s">
        <v>379</v>
      </c>
      <c r="B38" s="6" t="s">
        <v>383</v>
      </c>
    </row>
    <row r="39" spans="1:2" x14ac:dyDescent="0.25">
      <c r="A39" t="s">
        <v>384</v>
      </c>
      <c r="B39" s="6" t="s">
        <v>388</v>
      </c>
    </row>
    <row r="40" spans="1:2" x14ac:dyDescent="0.25">
      <c r="A40" t="s">
        <v>389</v>
      </c>
      <c r="B40" s="6" t="s">
        <v>393</v>
      </c>
    </row>
    <row r="41" spans="1:2" x14ac:dyDescent="0.25">
      <c r="A41" t="s">
        <v>394</v>
      </c>
      <c r="B41" s="6" t="s">
        <v>398</v>
      </c>
    </row>
    <row r="42" spans="1:2" x14ac:dyDescent="0.25">
      <c r="A42" t="s">
        <v>541</v>
      </c>
      <c r="B42" s="6" t="s">
        <v>545</v>
      </c>
    </row>
    <row r="43" spans="1:2" x14ac:dyDescent="0.25">
      <c r="A43" t="s">
        <v>521</v>
      </c>
      <c r="B43" t="s">
        <v>525</v>
      </c>
    </row>
    <row r="44" spans="1:2" x14ac:dyDescent="0.25">
      <c r="A44" t="s">
        <v>536</v>
      </c>
      <c r="B44" t="s">
        <v>540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147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508</v>
      </c>
      <c r="B3" s="6" t="s">
        <v>688</v>
      </c>
    </row>
    <row r="4" spans="1:3" x14ac:dyDescent="0.25">
      <c r="A4" t="s">
        <v>518</v>
      </c>
      <c r="B4" s="6" t="s">
        <v>696</v>
      </c>
    </row>
    <row r="5" spans="1:3" x14ac:dyDescent="0.25">
      <c r="A5" t="s">
        <v>374</v>
      </c>
      <c r="B5" s="6" t="s">
        <v>589</v>
      </c>
    </row>
    <row r="6" spans="1:3" x14ac:dyDescent="0.25">
      <c r="A6" t="s">
        <v>503</v>
      </c>
      <c r="B6" s="6" t="s">
        <v>684</v>
      </c>
    </row>
    <row r="7" spans="1:3" x14ac:dyDescent="0.25">
      <c r="A7" t="s">
        <v>478</v>
      </c>
      <c r="B7" s="6" t="s">
        <v>665</v>
      </c>
    </row>
    <row r="8" spans="1:3" x14ac:dyDescent="0.25">
      <c r="A8" t="s">
        <v>453</v>
      </c>
      <c r="B8" s="6" t="s">
        <v>646</v>
      </c>
    </row>
    <row r="9" spans="1:3" x14ac:dyDescent="0.25">
      <c r="A9" t="s">
        <v>419</v>
      </c>
      <c r="B9" s="6" t="s">
        <v>622</v>
      </c>
    </row>
    <row r="10" spans="1:3" x14ac:dyDescent="0.25">
      <c r="A10" t="s">
        <v>429</v>
      </c>
      <c r="B10" s="6" t="s">
        <v>629</v>
      </c>
    </row>
    <row r="11" spans="1:3" x14ac:dyDescent="0.25">
      <c r="A11" t="s">
        <v>546</v>
      </c>
      <c r="B11" s="6" t="s">
        <v>718</v>
      </c>
    </row>
    <row r="12" spans="1:3" x14ac:dyDescent="0.25">
      <c r="A12" t="s">
        <v>434</v>
      </c>
      <c r="B12" s="6" t="s">
        <v>633</v>
      </c>
    </row>
    <row r="13" spans="1:3" x14ac:dyDescent="0.25">
      <c r="A13" t="s">
        <v>448</v>
      </c>
      <c r="B13" s="6" t="s">
        <v>633</v>
      </c>
    </row>
    <row r="14" spans="1:3" x14ac:dyDescent="0.25">
      <c r="A14" t="s">
        <v>551</v>
      </c>
      <c r="B14" s="6" t="s">
        <v>722</v>
      </c>
    </row>
    <row r="15" spans="1:3" x14ac:dyDescent="0.25">
      <c r="A15" t="s">
        <v>399</v>
      </c>
      <c r="B15" s="6" t="s">
        <v>550</v>
      </c>
    </row>
    <row r="16" spans="1:3" x14ac:dyDescent="0.25">
      <c r="A16" t="s">
        <v>438</v>
      </c>
      <c r="B16" s="6" t="s">
        <v>637</v>
      </c>
    </row>
    <row r="17" spans="1:2" x14ac:dyDescent="0.25">
      <c r="A17" t="s">
        <v>473</v>
      </c>
      <c r="B17" s="6" t="s">
        <v>661</v>
      </c>
    </row>
    <row r="18" spans="1:2" x14ac:dyDescent="0.25">
      <c r="A18" t="s">
        <v>488</v>
      </c>
      <c r="B18" s="6" t="s">
        <v>672</v>
      </c>
    </row>
    <row r="19" spans="1:2" x14ac:dyDescent="0.25">
      <c r="A19" t="s">
        <v>556</v>
      </c>
      <c r="B19" s="6" t="s">
        <v>550</v>
      </c>
    </row>
    <row r="20" spans="1:2" x14ac:dyDescent="0.25">
      <c r="A20" t="s">
        <v>493</v>
      </c>
      <c r="B20" s="6" t="s">
        <v>676</v>
      </c>
    </row>
    <row r="21" spans="1:2" x14ac:dyDescent="0.25">
      <c r="A21" t="s">
        <v>566</v>
      </c>
      <c r="B21" s="6" t="s">
        <v>676</v>
      </c>
    </row>
    <row r="22" spans="1:2" x14ac:dyDescent="0.25">
      <c r="A22" t="s">
        <v>561</v>
      </c>
      <c r="B22" s="6" t="s">
        <v>729</v>
      </c>
    </row>
    <row r="23" spans="1:2" x14ac:dyDescent="0.25">
      <c r="A23" t="s">
        <v>468</v>
      </c>
      <c r="B23" s="6" t="s">
        <v>657</v>
      </c>
    </row>
    <row r="24" spans="1:2" x14ac:dyDescent="0.25">
      <c r="A24" t="s">
        <v>571</v>
      </c>
      <c r="B24" s="6" t="s">
        <v>736</v>
      </c>
    </row>
    <row r="25" spans="1:2" x14ac:dyDescent="0.25">
      <c r="A25" t="s">
        <v>498</v>
      </c>
      <c r="B25" s="6" t="s">
        <v>680</v>
      </c>
    </row>
    <row r="26" spans="1:2" x14ac:dyDescent="0.25">
      <c r="A26" t="s">
        <v>369</v>
      </c>
      <c r="B26" s="6" t="s">
        <v>585</v>
      </c>
    </row>
    <row r="27" spans="1:2" x14ac:dyDescent="0.25">
      <c r="A27" t="s">
        <v>409</v>
      </c>
      <c r="B27" s="6" t="s">
        <v>614</v>
      </c>
    </row>
    <row r="28" spans="1:2" x14ac:dyDescent="0.25">
      <c r="A28" t="s">
        <v>414</v>
      </c>
      <c r="B28" s="6" t="s">
        <v>618</v>
      </c>
    </row>
    <row r="29" spans="1:2" x14ac:dyDescent="0.25">
      <c r="A29" t="s">
        <v>443</v>
      </c>
      <c r="B29" s="6" t="s">
        <v>640</v>
      </c>
    </row>
    <row r="30" spans="1:2" x14ac:dyDescent="0.25">
      <c r="A30" t="s">
        <v>531</v>
      </c>
      <c r="B30" s="6" t="s">
        <v>707</v>
      </c>
    </row>
    <row r="31" spans="1:2" x14ac:dyDescent="0.25">
      <c r="A31" t="s">
        <v>483</v>
      </c>
      <c r="B31" s="6" t="s">
        <v>668</v>
      </c>
    </row>
    <row r="32" spans="1:2" x14ac:dyDescent="0.25">
      <c r="A32" t="s">
        <v>424</v>
      </c>
      <c r="B32" s="6" t="s">
        <v>535</v>
      </c>
    </row>
    <row r="33" spans="1:2" x14ac:dyDescent="0.25">
      <c r="A33" t="s">
        <v>458</v>
      </c>
      <c r="B33" s="6" t="s">
        <v>535</v>
      </c>
    </row>
    <row r="34" spans="1:2" x14ac:dyDescent="0.25">
      <c r="A34" t="s">
        <v>404</v>
      </c>
      <c r="B34" s="6" t="s">
        <v>610</v>
      </c>
    </row>
    <row r="35" spans="1:2" x14ac:dyDescent="0.25">
      <c r="A35" t="s">
        <v>463</v>
      </c>
      <c r="B35" s="6" t="s">
        <v>653</v>
      </c>
    </row>
    <row r="36" spans="1:2" x14ac:dyDescent="0.25">
      <c r="A36" t="s">
        <v>513</v>
      </c>
      <c r="B36" s="6" t="s">
        <v>692</v>
      </c>
    </row>
    <row r="37" spans="1:2" x14ac:dyDescent="0.25">
      <c r="A37" t="s">
        <v>394</v>
      </c>
      <c r="B37" s="6" t="s">
        <v>603</v>
      </c>
    </row>
    <row r="38" spans="1:2" x14ac:dyDescent="0.25">
      <c r="A38" t="s">
        <v>526</v>
      </c>
      <c r="B38" s="6" t="s">
        <v>704</v>
      </c>
    </row>
    <row r="39" spans="1:2" x14ac:dyDescent="0.25">
      <c r="A39" t="s">
        <v>389</v>
      </c>
      <c r="B39" s="6" t="s">
        <v>599</v>
      </c>
    </row>
    <row r="40" spans="1:2" x14ac:dyDescent="0.25">
      <c r="A40" t="s">
        <v>379</v>
      </c>
      <c r="B40" s="6" t="s">
        <v>592</v>
      </c>
    </row>
    <row r="41" spans="1:2" x14ac:dyDescent="0.25">
      <c r="A41" t="s">
        <v>384</v>
      </c>
      <c r="B41" s="6" t="s">
        <v>592</v>
      </c>
    </row>
    <row r="42" spans="1:2" x14ac:dyDescent="0.25">
      <c r="A42" t="s">
        <v>521</v>
      </c>
      <c r="B42" s="6" t="s">
        <v>700</v>
      </c>
    </row>
    <row r="43" spans="1:2" x14ac:dyDescent="0.25">
      <c r="A43" t="s">
        <v>541</v>
      </c>
      <c r="B43" t="s">
        <v>714</v>
      </c>
    </row>
    <row r="44" spans="1:2" x14ac:dyDescent="0.25">
      <c r="A44" t="s">
        <v>536</v>
      </c>
      <c r="B44" t="s">
        <v>710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C89"/>
  <sheetViews>
    <sheetView workbookViewId="0"/>
  </sheetViews>
  <sheetFormatPr defaultColWidth="11.42578125" defaultRowHeight="15" x14ac:dyDescent="0.25"/>
  <cols>
    <col min="1" max="1" width="54.7109375" customWidth="1"/>
    <col min="2" max="2" width="90.7109375" customWidth="1"/>
  </cols>
  <sheetData>
    <row r="1" spans="1:3" x14ac:dyDescent="0.25">
      <c r="A1" s="4" t="s">
        <v>148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1304</v>
      </c>
      <c r="B3" s="6" t="s">
        <v>222</v>
      </c>
    </row>
    <row r="4" spans="1:3" x14ac:dyDescent="0.25">
      <c r="A4" t="s">
        <v>1291</v>
      </c>
      <c r="B4" s="6" t="s">
        <v>222</v>
      </c>
    </row>
    <row r="5" spans="1:3" x14ac:dyDescent="0.25">
      <c r="A5" t="s">
        <v>1413</v>
      </c>
      <c r="B5" s="6" t="s">
        <v>1414</v>
      </c>
    </row>
    <row r="6" spans="1:3" x14ac:dyDescent="0.25">
      <c r="A6" t="s">
        <v>1410</v>
      </c>
      <c r="B6" s="6" t="s">
        <v>222</v>
      </c>
    </row>
    <row r="7" spans="1:3" x14ac:dyDescent="0.25">
      <c r="A7" t="s">
        <v>1355</v>
      </c>
      <c r="B7" s="6" t="s">
        <v>1356</v>
      </c>
    </row>
    <row r="8" spans="1:3" x14ac:dyDescent="0.25">
      <c r="A8" t="s">
        <v>1419</v>
      </c>
      <c r="B8" s="6" t="s">
        <v>1420</v>
      </c>
    </row>
    <row r="9" spans="1:3" x14ac:dyDescent="0.25">
      <c r="A9" t="s">
        <v>1367</v>
      </c>
      <c r="B9" s="6" t="s">
        <v>1368</v>
      </c>
    </row>
    <row r="10" spans="1:3" x14ac:dyDescent="0.25">
      <c r="A10" t="s">
        <v>1317</v>
      </c>
      <c r="B10" s="6" t="s">
        <v>222</v>
      </c>
    </row>
    <row r="11" spans="1:3" x14ac:dyDescent="0.25">
      <c r="A11" t="s">
        <v>1276</v>
      </c>
      <c r="B11" s="6" t="s">
        <v>1277</v>
      </c>
    </row>
    <row r="12" spans="1:3" x14ac:dyDescent="0.25">
      <c r="A12" t="s">
        <v>1238</v>
      </c>
      <c r="B12" s="6" t="s">
        <v>222</v>
      </c>
    </row>
    <row r="13" spans="1:3" x14ac:dyDescent="0.25">
      <c r="A13" t="s">
        <v>1395</v>
      </c>
      <c r="B13" s="6" t="s">
        <v>222</v>
      </c>
    </row>
    <row r="14" spans="1:3" x14ac:dyDescent="0.25">
      <c r="A14" t="s">
        <v>1396</v>
      </c>
      <c r="B14" s="6" t="s">
        <v>1397</v>
      </c>
    </row>
    <row r="15" spans="1:3" x14ac:dyDescent="0.25">
      <c r="A15" t="s">
        <v>1325</v>
      </c>
      <c r="B15" s="6" t="s">
        <v>1326</v>
      </c>
    </row>
    <row r="16" spans="1:3" x14ac:dyDescent="0.25">
      <c r="A16" t="s">
        <v>1343</v>
      </c>
      <c r="B16" s="6" t="s">
        <v>1344</v>
      </c>
    </row>
    <row r="17" spans="1:2" x14ac:dyDescent="0.25">
      <c r="A17" t="s">
        <v>1362</v>
      </c>
      <c r="B17" s="6" t="s">
        <v>1363</v>
      </c>
    </row>
    <row r="18" spans="1:2" x14ac:dyDescent="0.25">
      <c r="A18" t="s">
        <v>1226</v>
      </c>
      <c r="B18" s="6" t="s">
        <v>222</v>
      </c>
    </row>
    <row r="19" spans="1:2" x14ac:dyDescent="0.25">
      <c r="A19" t="s">
        <v>1241</v>
      </c>
      <c r="B19" s="6" t="s">
        <v>222</v>
      </c>
    </row>
    <row r="20" spans="1:2" x14ac:dyDescent="0.25">
      <c r="A20" t="s">
        <v>1258</v>
      </c>
      <c r="B20" s="6" t="s">
        <v>1259</v>
      </c>
    </row>
    <row r="21" spans="1:2" x14ac:dyDescent="0.25">
      <c r="A21" t="s">
        <v>1221</v>
      </c>
      <c r="B21" s="6" t="s">
        <v>1222</v>
      </c>
    </row>
    <row r="22" spans="1:2" x14ac:dyDescent="0.25">
      <c r="A22" t="s">
        <v>1216</v>
      </c>
      <c r="B22" s="6" t="s">
        <v>1217</v>
      </c>
    </row>
    <row r="23" spans="1:2" x14ac:dyDescent="0.25">
      <c r="A23" t="s">
        <v>1263</v>
      </c>
      <c r="B23" s="6" t="s">
        <v>222</v>
      </c>
    </row>
    <row r="24" spans="1:2" x14ac:dyDescent="0.25">
      <c r="A24" t="s">
        <v>1380</v>
      </c>
      <c r="B24" s="6" t="s">
        <v>1381</v>
      </c>
    </row>
    <row r="25" spans="1:2" x14ac:dyDescent="0.25">
      <c r="A25" t="s">
        <v>1375</v>
      </c>
      <c r="B25" s="6" t="s">
        <v>1376</v>
      </c>
    </row>
    <row r="26" spans="1:2" x14ac:dyDescent="0.25">
      <c r="A26" t="s">
        <v>1251</v>
      </c>
      <c r="B26" s="6" t="s">
        <v>222</v>
      </c>
    </row>
    <row r="27" spans="1:2" x14ac:dyDescent="0.25">
      <c r="A27" t="s">
        <v>1347</v>
      </c>
      <c r="B27" s="6" t="s">
        <v>222</v>
      </c>
    </row>
    <row r="28" spans="1:2" x14ac:dyDescent="0.25">
      <c r="A28" t="s">
        <v>1427</v>
      </c>
      <c r="B28" s="6" t="s">
        <v>1428</v>
      </c>
    </row>
    <row r="29" spans="1:2" x14ac:dyDescent="0.25">
      <c r="A29" t="s">
        <v>1331</v>
      </c>
      <c r="B29" s="6" t="s">
        <v>1332</v>
      </c>
    </row>
    <row r="30" spans="1:2" x14ac:dyDescent="0.25">
      <c r="A30" t="s">
        <v>1266</v>
      </c>
      <c r="B30" s="6" t="s">
        <v>222</v>
      </c>
    </row>
    <row r="31" spans="1:2" x14ac:dyDescent="0.25">
      <c r="A31" t="s">
        <v>1269</v>
      </c>
      <c r="B31" s="6" t="s">
        <v>222</v>
      </c>
    </row>
    <row r="32" spans="1:2" x14ac:dyDescent="0.25">
      <c r="A32" t="s">
        <v>1329</v>
      </c>
      <c r="B32" s="6" t="s">
        <v>222</v>
      </c>
    </row>
    <row r="33" spans="1:2" x14ac:dyDescent="0.25">
      <c r="A33" t="s">
        <v>1423</v>
      </c>
      <c r="B33" s="6" t="s">
        <v>1424</v>
      </c>
    </row>
    <row r="34" spans="1:2" x14ac:dyDescent="0.25">
      <c r="A34" t="s">
        <v>1320</v>
      </c>
      <c r="B34" s="6" t="s">
        <v>222</v>
      </c>
    </row>
    <row r="35" spans="1:2" x14ac:dyDescent="0.25">
      <c r="A35" t="s">
        <v>1285</v>
      </c>
      <c r="B35" s="6" t="s">
        <v>1286</v>
      </c>
    </row>
    <row r="36" spans="1:2" x14ac:dyDescent="0.25">
      <c r="A36" t="s">
        <v>1229</v>
      </c>
      <c r="B36" s="6" t="s">
        <v>222</v>
      </c>
    </row>
    <row r="37" spans="1:2" x14ac:dyDescent="0.25">
      <c r="A37" t="s">
        <v>1391</v>
      </c>
      <c r="B37" s="6" t="s">
        <v>1392</v>
      </c>
    </row>
    <row r="38" spans="1:2" x14ac:dyDescent="0.25">
      <c r="A38" t="s">
        <v>1231</v>
      </c>
      <c r="B38" s="6" t="s">
        <v>1232</v>
      </c>
    </row>
    <row r="39" spans="1:2" x14ac:dyDescent="0.25">
      <c r="A39" t="s">
        <v>1300</v>
      </c>
      <c r="B39" s="6" t="s">
        <v>1301</v>
      </c>
    </row>
    <row r="40" spans="1:2" x14ac:dyDescent="0.25">
      <c r="A40" t="s">
        <v>1405</v>
      </c>
      <c r="B40" s="6" t="s">
        <v>1406</v>
      </c>
    </row>
    <row r="41" spans="1:2" x14ac:dyDescent="0.25">
      <c r="A41" t="s">
        <v>1237</v>
      </c>
      <c r="B41" s="6" t="s">
        <v>222</v>
      </c>
    </row>
    <row r="42" spans="1:2" x14ac:dyDescent="0.25">
      <c r="A42" t="s">
        <v>1299</v>
      </c>
      <c r="B42" s="6" t="s">
        <v>222</v>
      </c>
    </row>
    <row r="43" spans="1:2" x14ac:dyDescent="0.25">
      <c r="A43" t="s">
        <v>1281</v>
      </c>
      <c r="B43" s="6" t="s">
        <v>222</v>
      </c>
    </row>
    <row r="44" spans="1:2" x14ac:dyDescent="0.25">
      <c r="A44" t="s">
        <v>1270</v>
      </c>
      <c r="B44" s="6" t="s">
        <v>1271</v>
      </c>
    </row>
    <row r="45" spans="1:2" x14ac:dyDescent="0.25">
      <c r="A45" t="s">
        <v>1312</v>
      </c>
      <c r="B45" s="6" t="s">
        <v>1313</v>
      </c>
    </row>
    <row r="46" spans="1:2" x14ac:dyDescent="0.25">
      <c r="A46" t="s">
        <v>1321</v>
      </c>
      <c r="B46" s="6" t="s">
        <v>222</v>
      </c>
    </row>
    <row r="47" spans="1:2" x14ac:dyDescent="0.25">
      <c r="A47" t="s">
        <v>1374</v>
      </c>
      <c r="B47" s="6" t="s">
        <v>222</v>
      </c>
    </row>
    <row r="48" spans="1:2" x14ac:dyDescent="0.25">
      <c r="A48" t="s">
        <v>1390</v>
      </c>
      <c r="B48" s="6" t="s">
        <v>222</v>
      </c>
    </row>
    <row r="49" spans="1:2" x14ac:dyDescent="0.25">
      <c r="A49" t="s">
        <v>1341</v>
      </c>
      <c r="B49" s="6" t="s">
        <v>222</v>
      </c>
    </row>
    <row r="50" spans="1:2" x14ac:dyDescent="0.25">
      <c r="A50" t="s">
        <v>1243</v>
      </c>
      <c r="B50" s="6" t="s">
        <v>1244</v>
      </c>
    </row>
    <row r="51" spans="1:2" x14ac:dyDescent="0.25">
      <c r="A51" t="s">
        <v>1361</v>
      </c>
      <c r="B51" s="6" t="s">
        <v>222</v>
      </c>
    </row>
    <row r="52" spans="1:2" x14ac:dyDescent="0.25">
      <c r="A52" t="s">
        <v>1308</v>
      </c>
      <c r="B52" s="6" t="s">
        <v>1309</v>
      </c>
    </row>
    <row r="53" spans="1:2" x14ac:dyDescent="0.25">
      <c r="A53" t="s">
        <v>1252</v>
      </c>
      <c r="B53" s="6" t="s">
        <v>1253</v>
      </c>
    </row>
    <row r="54" spans="1:2" x14ac:dyDescent="0.25">
      <c r="A54" t="s">
        <v>1385</v>
      </c>
      <c r="B54" s="6" t="s">
        <v>1386</v>
      </c>
    </row>
    <row r="55" spans="1:2" x14ac:dyDescent="0.25">
      <c r="A55" t="s">
        <v>1348</v>
      </c>
      <c r="B55" s="6" t="s">
        <v>1349</v>
      </c>
    </row>
    <row r="56" spans="1:2" x14ac:dyDescent="0.25">
      <c r="A56" t="s">
        <v>1336</v>
      </c>
      <c r="B56" s="6" t="s">
        <v>1337</v>
      </c>
    </row>
    <row r="57" spans="1:2" x14ac:dyDescent="0.25">
      <c r="A57" t="s">
        <v>1248</v>
      </c>
      <c r="B57" s="6" t="s">
        <v>222</v>
      </c>
    </row>
    <row r="58" spans="1:2" x14ac:dyDescent="0.25">
      <c r="A58" t="s">
        <v>1290</v>
      </c>
      <c r="B58" s="6" t="s">
        <v>222</v>
      </c>
    </row>
    <row r="59" spans="1:2" x14ac:dyDescent="0.25">
      <c r="A59" t="s">
        <v>1322</v>
      </c>
      <c r="B59" s="6" t="s">
        <v>222</v>
      </c>
    </row>
    <row r="60" spans="1:2" x14ac:dyDescent="0.25">
      <c r="A60" t="s">
        <v>1215</v>
      </c>
      <c r="B60" s="6" t="s">
        <v>159</v>
      </c>
    </row>
    <row r="61" spans="1:2" x14ac:dyDescent="0.25">
      <c r="A61" t="s">
        <v>1236</v>
      </c>
      <c r="B61" s="6" t="s">
        <v>159</v>
      </c>
    </row>
    <row r="62" spans="1:2" x14ac:dyDescent="0.25">
      <c r="A62" t="s">
        <v>1242</v>
      </c>
      <c r="B62" s="6" t="s">
        <v>159</v>
      </c>
    </row>
    <row r="63" spans="1:2" x14ac:dyDescent="0.25">
      <c r="A63" t="s">
        <v>1249</v>
      </c>
      <c r="B63" s="6" t="s">
        <v>159</v>
      </c>
    </row>
    <row r="64" spans="1:2" x14ac:dyDescent="0.25">
      <c r="A64" t="s">
        <v>1250</v>
      </c>
      <c r="B64" s="6" t="s">
        <v>159</v>
      </c>
    </row>
    <row r="65" spans="1:2" x14ac:dyDescent="0.25">
      <c r="A65" t="s">
        <v>1257</v>
      </c>
      <c r="B65" s="6" t="s">
        <v>159</v>
      </c>
    </row>
    <row r="66" spans="1:2" x14ac:dyDescent="0.25">
      <c r="A66" t="s">
        <v>1275</v>
      </c>
      <c r="B66" s="6" t="s">
        <v>159</v>
      </c>
    </row>
    <row r="67" spans="1:2" x14ac:dyDescent="0.25">
      <c r="A67" t="s">
        <v>1284</v>
      </c>
      <c r="B67" s="6" t="s">
        <v>159</v>
      </c>
    </row>
    <row r="68" spans="1:2" x14ac:dyDescent="0.25">
      <c r="A68" t="s">
        <v>1294</v>
      </c>
      <c r="B68" s="6" t="s">
        <v>159</v>
      </c>
    </row>
    <row r="69" spans="1:2" x14ac:dyDescent="0.25">
      <c r="A69" t="s">
        <v>1295</v>
      </c>
      <c r="B69" s="6" t="s">
        <v>159</v>
      </c>
    </row>
    <row r="70" spans="1:2" x14ac:dyDescent="0.25">
      <c r="A70" t="s">
        <v>1296</v>
      </c>
      <c r="B70" s="6" t="s">
        <v>159</v>
      </c>
    </row>
    <row r="71" spans="1:2" x14ac:dyDescent="0.25">
      <c r="A71" t="s">
        <v>1297</v>
      </c>
      <c r="B71" s="6" t="s">
        <v>159</v>
      </c>
    </row>
    <row r="72" spans="1:2" x14ac:dyDescent="0.25">
      <c r="A72" t="s">
        <v>1298</v>
      </c>
      <c r="B72" s="6" t="s">
        <v>159</v>
      </c>
    </row>
    <row r="73" spans="1:2" x14ac:dyDescent="0.25">
      <c r="A73" t="s">
        <v>1307</v>
      </c>
      <c r="B73" s="6" t="s">
        <v>159</v>
      </c>
    </row>
    <row r="74" spans="1:2" x14ac:dyDescent="0.25">
      <c r="A74" t="s">
        <v>1323</v>
      </c>
      <c r="B74" s="6" t="s">
        <v>159</v>
      </c>
    </row>
    <row r="75" spans="1:2" x14ac:dyDescent="0.25">
      <c r="A75" t="s">
        <v>1324</v>
      </c>
      <c r="B75" s="6" t="s">
        <v>159</v>
      </c>
    </row>
    <row r="76" spans="1:2" x14ac:dyDescent="0.25">
      <c r="A76" t="s">
        <v>1330</v>
      </c>
      <c r="B76" s="6" t="s">
        <v>159</v>
      </c>
    </row>
    <row r="77" spans="1:2" x14ac:dyDescent="0.25">
      <c r="A77" t="s">
        <v>1353</v>
      </c>
      <c r="B77" s="6" t="s">
        <v>159</v>
      </c>
    </row>
    <row r="78" spans="1:2" x14ac:dyDescent="0.25">
      <c r="A78" t="s">
        <v>1354</v>
      </c>
      <c r="B78" s="6" t="s">
        <v>159</v>
      </c>
    </row>
    <row r="79" spans="1:2" x14ac:dyDescent="0.25">
      <c r="A79" t="s">
        <v>1359</v>
      </c>
      <c r="B79" s="6" t="s">
        <v>159</v>
      </c>
    </row>
    <row r="80" spans="1:2" x14ac:dyDescent="0.25">
      <c r="A80" t="s">
        <v>1360</v>
      </c>
      <c r="B80" s="6" t="s">
        <v>159</v>
      </c>
    </row>
    <row r="81" spans="1:2" x14ac:dyDescent="0.25">
      <c r="A81" t="s">
        <v>1366</v>
      </c>
      <c r="B81" s="6" t="s">
        <v>159</v>
      </c>
    </row>
    <row r="82" spans="1:2" x14ac:dyDescent="0.25">
      <c r="A82" t="s">
        <v>1372</v>
      </c>
      <c r="B82" s="6" t="s">
        <v>159</v>
      </c>
    </row>
    <row r="83" spans="1:2" x14ac:dyDescent="0.25">
      <c r="A83" t="s">
        <v>1373</v>
      </c>
      <c r="B83" s="6" t="s">
        <v>159</v>
      </c>
    </row>
    <row r="84" spans="1:2" x14ac:dyDescent="0.25">
      <c r="A84" t="s">
        <v>1401</v>
      </c>
      <c r="B84" s="6" t="s">
        <v>159</v>
      </c>
    </row>
    <row r="85" spans="1:2" x14ac:dyDescent="0.25">
      <c r="A85" t="s">
        <v>1402</v>
      </c>
      <c r="B85" s="6" t="s">
        <v>159</v>
      </c>
    </row>
    <row r="86" spans="1:2" x14ac:dyDescent="0.25">
      <c r="A86" t="s">
        <v>1403</v>
      </c>
      <c r="B86" s="6" t="s">
        <v>159</v>
      </c>
    </row>
    <row r="87" spans="1:2" x14ac:dyDescent="0.25">
      <c r="A87" t="s">
        <v>1404</v>
      </c>
      <c r="B87" s="6" t="s">
        <v>159</v>
      </c>
    </row>
    <row r="88" spans="1:2" x14ac:dyDescent="0.25">
      <c r="A88" t="s">
        <v>1417</v>
      </c>
      <c r="B88" t="s">
        <v>159</v>
      </c>
    </row>
    <row r="89" spans="1:2" x14ac:dyDescent="0.25">
      <c r="A89" t="s">
        <v>1418</v>
      </c>
      <c r="B89" t="s">
        <v>159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C89"/>
  <sheetViews>
    <sheetView workbookViewId="0"/>
  </sheetViews>
  <sheetFormatPr defaultColWidth="11.42578125" defaultRowHeight="15" x14ac:dyDescent="0.25"/>
  <cols>
    <col min="1" max="1" width="54.7109375" customWidth="1"/>
    <col min="2" max="2" width="90.7109375" customWidth="1"/>
  </cols>
  <sheetData>
    <row r="1" spans="1:3" x14ac:dyDescent="0.25">
      <c r="A1" s="4" t="s">
        <v>149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1320</v>
      </c>
      <c r="B3" s="6" t="s">
        <v>222</v>
      </c>
    </row>
    <row r="4" spans="1:3" x14ac:dyDescent="0.25">
      <c r="A4" t="s">
        <v>1410</v>
      </c>
      <c r="B4" s="6" t="s">
        <v>222</v>
      </c>
    </row>
    <row r="5" spans="1:3" x14ac:dyDescent="0.25">
      <c r="A5" t="s">
        <v>1413</v>
      </c>
      <c r="B5" s="6" t="s">
        <v>222</v>
      </c>
    </row>
    <row r="6" spans="1:3" x14ac:dyDescent="0.25">
      <c r="A6" t="s">
        <v>1419</v>
      </c>
      <c r="B6" s="6" t="s">
        <v>222</v>
      </c>
    </row>
    <row r="7" spans="1:3" x14ac:dyDescent="0.25">
      <c r="A7" t="s">
        <v>1308</v>
      </c>
      <c r="B7" s="6" t="s">
        <v>222</v>
      </c>
    </row>
    <row r="8" spans="1:3" x14ac:dyDescent="0.25">
      <c r="A8" t="s">
        <v>1325</v>
      </c>
      <c r="B8" s="6" t="s">
        <v>222</v>
      </c>
    </row>
    <row r="9" spans="1:3" x14ac:dyDescent="0.25">
      <c r="A9" t="s">
        <v>1241</v>
      </c>
      <c r="B9" s="6" t="s">
        <v>222</v>
      </c>
    </row>
    <row r="10" spans="1:3" x14ac:dyDescent="0.25">
      <c r="A10" t="s">
        <v>1396</v>
      </c>
      <c r="B10" s="6" t="s">
        <v>1400</v>
      </c>
    </row>
    <row r="11" spans="1:3" x14ac:dyDescent="0.25">
      <c r="A11" t="s">
        <v>1266</v>
      </c>
      <c r="B11" s="6" t="s">
        <v>222</v>
      </c>
    </row>
    <row r="12" spans="1:3" x14ac:dyDescent="0.25">
      <c r="A12" t="s">
        <v>1238</v>
      </c>
      <c r="B12" s="6" t="s">
        <v>222</v>
      </c>
    </row>
    <row r="13" spans="1:3" x14ac:dyDescent="0.25">
      <c r="A13" t="s">
        <v>1263</v>
      </c>
      <c r="B13" s="6" t="s">
        <v>222</v>
      </c>
    </row>
    <row r="14" spans="1:3" x14ac:dyDescent="0.25">
      <c r="A14" t="s">
        <v>1276</v>
      </c>
      <c r="B14" s="6" t="s">
        <v>1280</v>
      </c>
    </row>
    <row r="15" spans="1:3" x14ac:dyDescent="0.25">
      <c r="A15" t="s">
        <v>1299</v>
      </c>
      <c r="B15" s="6" t="s">
        <v>222</v>
      </c>
    </row>
    <row r="16" spans="1:3" x14ac:dyDescent="0.25">
      <c r="A16" t="s">
        <v>1321</v>
      </c>
      <c r="B16" s="6" t="s">
        <v>222</v>
      </c>
    </row>
    <row r="17" spans="1:2" x14ac:dyDescent="0.25">
      <c r="A17" t="s">
        <v>1367</v>
      </c>
      <c r="B17" s="6" t="s">
        <v>1371</v>
      </c>
    </row>
    <row r="18" spans="1:2" x14ac:dyDescent="0.25">
      <c r="A18" t="s">
        <v>1423</v>
      </c>
      <c r="B18" s="6" t="s">
        <v>222</v>
      </c>
    </row>
    <row r="19" spans="1:2" x14ac:dyDescent="0.25">
      <c r="A19" t="s">
        <v>1362</v>
      </c>
      <c r="B19" s="6" t="s">
        <v>222</v>
      </c>
    </row>
    <row r="20" spans="1:2" x14ac:dyDescent="0.25">
      <c r="A20" t="s">
        <v>1226</v>
      </c>
      <c r="B20" s="6" t="s">
        <v>222</v>
      </c>
    </row>
    <row r="21" spans="1:2" x14ac:dyDescent="0.25">
      <c r="A21" t="s">
        <v>1341</v>
      </c>
      <c r="B21" s="6" t="s">
        <v>222</v>
      </c>
    </row>
    <row r="22" spans="1:2" x14ac:dyDescent="0.25">
      <c r="A22" t="s">
        <v>1355</v>
      </c>
      <c r="B22" s="6" t="s">
        <v>222</v>
      </c>
    </row>
    <row r="23" spans="1:2" x14ac:dyDescent="0.25">
      <c r="A23" t="s">
        <v>1347</v>
      </c>
      <c r="B23" s="6" t="s">
        <v>222</v>
      </c>
    </row>
    <row r="24" spans="1:2" x14ac:dyDescent="0.25">
      <c r="A24" t="s">
        <v>1312</v>
      </c>
      <c r="B24" s="6" t="s">
        <v>1316</v>
      </c>
    </row>
    <row r="25" spans="1:2" x14ac:dyDescent="0.25">
      <c r="A25" t="s">
        <v>1269</v>
      </c>
      <c r="B25" s="6" t="s">
        <v>222</v>
      </c>
    </row>
    <row r="26" spans="1:2" x14ac:dyDescent="0.25">
      <c r="A26" t="s">
        <v>1331</v>
      </c>
      <c r="B26" s="6" t="s">
        <v>1335</v>
      </c>
    </row>
    <row r="27" spans="1:2" x14ac:dyDescent="0.25">
      <c r="A27" t="s">
        <v>1317</v>
      </c>
      <c r="B27" s="6" t="s">
        <v>222</v>
      </c>
    </row>
    <row r="28" spans="1:2" x14ac:dyDescent="0.25">
      <c r="A28" t="s">
        <v>1231</v>
      </c>
      <c r="B28" s="6" t="s">
        <v>1235</v>
      </c>
    </row>
    <row r="29" spans="1:2" x14ac:dyDescent="0.25">
      <c r="A29" t="s">
        <v>1361</v>
      </c>
      <c r="B29" s="6" t="s">
        <v>222</v>
      </c>
    </row>
    <row r="30" spans="1:2" x14ac:dyDescent="0.25">
      <c r="A30" t="s">
        <v>1343</v>
      </c>
      <c r="B30" s="6" t="s">
        <v>222</v>
      </c>
    </row>
    <row r="31" spans="1:2" x14ac:dyDescent="0.25">
      <c r="A31" t="s">
        <v>1229</v>
      </c>
      <c r="B31" s="6" t="s">
        <v>222</v>
      </c>
    </row>
    <row r="32" spans="1:2" x14ac:dyDescent="0.25">
      <c r="A32" t="s">
        <v>1385</v>
      </c>
      <c r="B32" s="6" t="s">
        <v>1389</v>
      </c>
    </row>
    <row r="33" spans="1:2" x14ac:dyDescent="0.25">
      <c r="A33" t="s">
        <v>1427</v>
      </c>
      <c r="B33" s="6" t="s">
        <v>1431</v>
      </c>
    </row>
    <row r="34" spans="1:2" x14ac:dyDescent="0.25">
      <c r="A34" t="s">
        <v>1243</v>
      </c>
      <c r="B34" s="6" t="s">
        <v>1247</v>
      </c>
    </row>
    <row r="35" spans="1:2" x14ac:dyDescent="0.25">
      <c r="A35" t="s">
        <v>1291</v>
      </c>
      <c r="B35" s="6" t="s">
        <v>222</v>
      </c>
    </row>
    <row r="36" spans="1:2" x14ac:dyDescent="0.25">
      <c r="A36" t="s">
        <v>1216</v>
      </c>
      <c r="B36" s="6" t="s">
        <v>1220</v>
      </c>
    </row>
    <row r="37" spans="1:2" x14ac:dyDescent="0.25">
      <c r="A37" t="s">
        <v>1221</v>
      </c>
      <c r="B37" s="6" t="s">
        <v>1225</v>
      </c>
    </row>
    <row r="38" spans="1:2" x14ac:dyDescent="0.25">
      <c r="A38" t="s">
        <v>1285</v>
      </c>
      <c r="B38" s="6" t="s">
        <v>1289</v>
      </c>
    </row>
    <row r="39" spans="1:2" x14ac:dyDescent="0.25">
      <c r="A39" t="s">
        <v>1322</v>
      </c>
      <c r="B39" s="6" t="s">
        <v>222</v>
      </c>
    </row>
    <row r="40" spans="1:2" x14ac:dyDescent="0.25">
      <c r="A40" t="s">
        <v>1390</v>
      </c>
      <c r="B40" s="6" t="s">
        <v>222</v>
      </c>
    </row>
    <row r="41" spans="1:2" x14ac:dyDescent="0.25">
      <c r="A41" t="s">
        <v>1405</v>
      </c>
      <c r="B41" s="6" t="s">
        <v>1409</v>
      </c>
    </row>
    <row r="42" spans="1:2" x14ac:dyDescent="0.25">
      <c r="A42" t="s">
        <v>1270</v>
      </c>
      <c r="B42" s="6" t="s">
        <v>1274</v>
      </c>
    </row>
    <row r="43" spans="1:2" x14ac:dyDescent="0.25">
      <c r="A43" t="s">
        <v>1258</v>
      </c>
      <c r="B43" s="6" t="s">
        <v>1262</v>
      </c>
    </row>
    <row r="44" spans="1:2" x14ac:dyDescent="0.25">
      <c r="A44" t="s">
        <v>1380</v>
      </c>
      <c r="B44" s="6" t="s">
        <v>1384</v>
      </c>
    </row>
    <row r="45" spans="1:2" x14ac:dyDescent="0.25">
      <c r="A45" t="s">
        <v>1329</v>
      </c>
      <c r="B45" s="6" t="s">
        <v>222</v>
      </c>
    </row>
    <row r="46" spans="1:2" x14ac:dyDescent="0.25">
      <c r="A46" t="s">
        <v>1395</v>
      </c>
      <c r="B46" s="6" t="s">
        <v>222</v>
      </c>
    </row>
    <row r="47" spans="1:2" x14ac:dyDescent="0.25">
      <c r="A47" t="s">
        <v>1252</v>
      </c>
      <c r="B47" s="6" t="s">
        <v>1256</v>
      </c>
    </row>
    <row r="48" spans="1:2" x14ac:dyDescent="0.25">
      <c r="A48" t="s">
        <v>1336</v>
      </c>
      <c r="B48" s="6" t="s">
        <v>1340</v>
      </c>
    </row>
    <row r="49" spans="1:2" x14ac:dyDescent="0.25">
      <c r="A49" t="s">
        <v>1300</v>
      </c>
      <c r="B49" s="6" t="s">
        <v>222</v>
      </c>
    </row>
    <row r="50" spans="1:2" x14ac:dyDescent="0.25">
      <c r="A50" t="s">
        <v>1348</v>
      </c>
      <c r="B50" s="6" t="s">
        <v>1352</v>
      </c>
    </row>
    <row r="51" spans="1:2" x14ac:dyDescent="0.25">
      <c r="A51" t="s">
        <v>1375</v>
      </c>
      <c r="B51" s="6" t="s">
        <v>1379</v>
      </c>
    </row>
    <row r="52" spans="1:2" x14ac:dyDescent="0.25">
      <c r="A52" t="s">
        <v>1391</v>
      </c>
      <c r="B52" s="6" t="s">
        <v>222</v>
      </c>
    </row>
    <row r="53" spans="1:2" x14ac:dyDescent="0.25">
      <c r="A53" t="s">
        <v>1281</v>
      </c>
      <c r="B53" s="6" t="s">
        <v>222</v>
      </c>
    </row>
    <row r="54" spans="1:2" x14ac:dyDescent="0.25">
      <c r="A54" t="s">
        <v>1237</v>
      </c>
      <c r="B54" s="6" t="s">
        <v>222</v>
      </c>
    </row>
    <row r="55" spans="1:2" x14ac:dyDescent="0.25">
      <c r="A55" t="s">
        <v>1304</v>
      </c>
      <c r="B55" s="6" t="s">
        <v>222</v>
      </c>
    </row>
    <row r="56" spans="1:2" x14ac:dyDescent="0.25">
      <c r="A56" t="s">
        <v>1251</v>
      </c>
      <c r="B56" s="6" t="s">
        <v>222</v>
      </c>
    </row>
    <row r="57" spans="1:2" x14ac:dyDescent="0.25">
      <c r="A57" t="s">
        <v>1248</v>
      </c>
      <c r="B57" s="6" t="s">
        <v>222</v>
      </c>
    </row>
    <row r="58" spans="1:2" x14ac:dyDescent="0.25">
      <c r="A58" t="s">
        <v>1374</v>
      </c>
      <c r="B58" s="6" t="s">
        <v>222</v>
      </c>
    </row>
    <row r="59" spans="1:2" x14ac:dyDescent="0.25">
      <c r="A59" t="s">
        <v>1290</v>
      </c>
      <c r="B59" s="6" t="s">
        <v>222</v>
      </c>
    </row>
    <row r="60" spans="1:2" x14ac:dyDescent="0.25">
      <c r="A60" t="s">
        <v>1215</v>
      </c>
      <c r="B60" s="6" t="s">
        <v>159</v>
      </c>
    </row>
    <row r="61" spans="1:2" x14ac:dyDescent="0.25">
      <c r="A61" t="s">
        <v>1236</v>
      </c>
      <c r="B61" s="6" t="s">
        <v>159</v>
      </c>
    </row>
    <row r="62" spans="1:2" x14ac:dyDescent="0.25">
      <c r="A62" t="s">
        <v>1242</v>
      </c>
      <c r="B62" s="6" t="s">
        <v>159</v>
      </c>
    </row>
    <row r="63" spans="1:2" x14ac:dyDescent="0.25">
      <c r="A63" t="s">
        <v>1249</v>
      </c>
      <c r="B63" s="6" t="s">
        <v>159</v>
      </c>
    </row>
    <row r="64" spans="1:2" x14ac:dyDescent="0.25">
      <c r="A64" t="s">
        <v>1250</v>
      </c>
      <c r="B64" s="6" t="s">
        <v>159</v>
      </c>
    </row>
    <row r="65" spans="1:2" x14ac:dyDescent="0.25">
      <c r="A65" t="s">
        <v>1257</v>
      </c>
      <c r="B65" s="6" t="s">
        <v>159</v>
      </c>
    </row>
    <row r="66" spans="1:2" x14ac:dyDescent="0.25">
      <c r="A66" t="s">
        <v>1275</v>
      </c>
      <c r="B66" s="6" t="s">
        <v>159</v>
      </c>
    </row>
    <row r="67" spans="1:2" x14ac:dyDescent="0.25">
      <c r="A67" t="s">
        <v>1284</v>
      </c>
      <c r="B67" s="6" t="s">
        <v>159</v>
      </c>
    </row>
    <row r="68" spans="1:2" x14ac:dyDescent="0.25">
      <c r="A68" t="s">
        <v>1294</v>
      </c>
      <c r="B68" s="6" t="s">
        <v>159</v>
      </c>
    </row>
    <row r="69" spans="1:2" x14ac:dyDescent="0.25">
      <c r="A69" t="s">
        <v>1295</v>
      </c>
      <c r="B69" s="6" t="s">
        <v>159</v>
      </c>
    </row>
    <row r="70" spans="1:2" x14ac:dyDescent="0.25">
      <c r="A70" t="s">
        <v>1296</v>
      </c>
      <c r="B70" s="6" t="s">
        <v>159</v>
      </c>
    </row>
    <row r="71" spans="1:2" x14ac:dyDescent="0.25">
      <c r="A71" t="s">
        <v>1297</v>
      </c>
      <c r="B71" s="6" t="s">
        <v>159</v>
      </c>
    </row>
    <row r="72" spans="1:2" x14ac:dyDescent="0.25">
      <c r="A72" t="s">
        <v>1298</v>
      </c>
      <c r="B72" s="6" t="s">
        <v>159</v>
      </c>
    </row>
    <row r="73" spans="1:2" x14ac:dyDescent="0.25">
      <c r="A73" t="s">
        <v>1307</v>
      </c>
      <c r="B73" s="6" t="s">
        <v>159</v>
      </c>
    </row>
    <row r="74" spans="1:2" x14ac:dyDescent="0.25">
      <c r="A74" t="s">
        <v>1323</v>
      </c>
      <c r="B74" s="6" t="s">
        <v>159</v>
      </c>
    </row>
    <row r="75" spans="1:2" x14ac:dyDescent="0.25">
      <c r="A75" t="s">
        <v>1324</v>
      </c>
      <c r="B75" s="6" t="s">
        <v>159</v>
      </c>
    </row>
    <row r="76" spans="1:2" x14ac:dyDescent="0.25">
      <c r="A76" t="s">
        <v>1330</v>
      </c>
      <c r="B76" s="6" t="s">
        <v>159</v>
      </c>
    </row>
    <row r="77" spans="1:2" x14ac:dyDescent="0.25">
      <c r="A77" t="s">
        <v>1353</v>
      </c>
      <c r="B77" s="6" t="s">
        <v>159</v>
      </c>
    </row>
    <row r="78" spans="1:2" x14ac:dyDescent="0.25">
      <c r="A78" t="s">
        <v>1354</v>
      </c>
      <c r="B78" s="6" t="s">
        <v>159</v>
      </c>
    </row>
    <row r="79" spans="1:2" x14ac:dyDescent="0.25">
      <c r="A79" t="s">
        <v>1359</v>
      </c>
      <c r="B79" s="6" t="s">
        <v>159</v>
      </c>
    </row>
    <row r="80" spans="1:2" x14ac:dyDescent="0.25">
      <c r="A80" t="s">
        <v>1360</v>
      </c>
      <c r="B80" s="6" t="s">
        <v>159</v>
      </c>
    </row>
    <row r="81" spans="1:2" x14ac:dyDescent="0.25">
      <c r="A81" t="s">
        <v>1366</v>
      </c>
      <c r="B81" s="6" t="s">
        <v>159</v>
      </c>
    </row>
    <row r="82" spans="1:2" x14ac:dyDescent="0.25">
      <c r="A82" t="s">
        <v>1372</v>
      </c>
      <c r="B82" s="6" t="s">
        <v>159</v>
      </c>
    </row>
    <row r="83" spans="1:2" x14ac:dyDescent="0.25">
      <c r="A83" t="s">
        <v>1373</v>
      </c>
      <c r="B83" s="6" t="s">
        <v>159</v>
      </c>
    </row>
    <row r="84" spans="1:2" x14ac:dyDescent="0.25">
      <c r="A84" t="s">
        <v>1401</v>
      </c>
      <c r="B84" s="6" t="s">
        <v>159</v>
      </c>
    </row>
    <row r="85" spans="1:2" x14ac:dyDescent="0.25">
      <c r="A85" t="s">
        <v>1402</v>
      </c>
      <c r="B85" s="6" t="s">
        <v>159</v>
      </c>
    </row>
    <row r="86" spans="1:2" x14ac:dyDescent="0.25">
      <c r="A86" t="s">
        <v>1403</v>
      </c>
      <c r="B86" s="6" t="s">
        <v>159</v>
      </c>
    </row>
    <row r="87" spans="1:2" x14ac:dyDescent="0.25">
      <c r="A87" t="s">
        <v>1404</v>
      </c>
      <c r="B87" s="6" t="s">
        <v>159</v>
      </c>
    </row>
    <row r="88" spans="1:2" x14ac:dyDescent="0.25">
      <c r="A88" t="s">
        <v>1417</v>
      </c>
      <c r="B88" t="s">
        <v>159</v>
      </c>
    </row>
    <row r="89" spans="1:2" x14ac:dyDescent="0.25">
      <c r="A89" t="s">
        <v>1418</v>
      </c>
      <c r="B89" t="s">
        <v>159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150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374</v>
      </c>
      <c r="B3" s="6" t="s">
        <v>741</v>
      </c>
    </row>
    <row r="4" spans="1:3" x14ac:dyDescent="0.25">
      <c r="A4" t="s">
        <v>566</v>
      </c>
      <c r="B4" s="6" t="s">
        <v>893</v>
      </c>
    </row>
    <row r="5" spans="1:3" x14ac:dyDescent="0.25">
      <c r="A5" t="s">
        <v>443</v>
      </c>
      <c r="B5" s="6" t="s">
        <v>797</v>
      </c>
    </row>
    <row r="6" spans="1:3" x14ac:dyDescent="0.25">
      <c r="A6" t="s">
        <v>561</v>
      </c>
      <c r="B6" s="6" t="s">
        <v>889</v>
      </c>
    </row>
    <row r="7" spans="1:3" x14ac:dyDescent="0.25">
      <c r="A7" t="s">
        <v>453</v>
      </c>
      <c r="B7" s="6" t="s">
        <v>805</v>
      </c>
    </row>
    <row r="8" spans="1:3" x14ac:dyDescent="0.25">
      <c r="A8" t="s">
        <v>409</v>
      </c>
      <c r="B8" s="6" t="s">
        <v>769</v>
      </c>
    </row>
    <row r="9" spans="1:3" x14ac:dyDescent="0.25">
      <c r="A9" t="s">
        <v>438</v>
      </c>
      <c r="B9" s="6" t="s">
        <v>793</v>
      </c>
    </row>
    <row r="10" spans="1:3" x14ac:dyDescent="0.25">
      <c r="A10" t="s">
        <v>473</v>
      </c>
      <c r="B10" s="6" t="s">
        <v>821</v>
      </c>
    </row>
    <row r="11" spans="1:3" x14ac:dyDescent="0.25">
      <c r="A11" t="s">
        <v>463</v>
      </c>
      <c r="B11" s="6" t="s">
        <v>813</v>
      </c>
    </row>
    <row r="12" spans="1:3" x14ac:dyDescent="0.25">
      <c r="A12" t="s">
        <v>394</v>
      </c>
      <c r="B12" s="6" t="s">
        <v>757</v>
      </c>
    </row>
    <row r="13" spans="1:3" x14ac:dyDescent="0.25">
      <c r="A13" t="s">
        <v>493</v>
      </c>
      <c r="B13" s="6" t="s">
        <v>837</v>
      </c>
    </row>
    <row r="14" spans="1:3" x14ac:dyDescent="0.25">
      <c r="A14" t="s">
        <v>546</v>
      </c>
      <c r="B14" s="6" t="s">
        <v>877</v>
      </c>
    </row>
    <row r="15" spans="1:3" x14ac:dyDescent="0.25">
      <c r="A15" t="s">
        <v>551</v>
      </c>
      <c r="B15" s="6" t="s">
        <v>881</v>
      </c>
    </row>
    <row r="16" spans="1:3" x14ac:dyDescent="0.25">
      <c r="A16" t="s">
        <v>404</v>
      </c>
      <c r="B16" s="6" t="s">
        <v>765</v>
      </c>
    </row>
    <row r="17" spans="1:2" x14ac:dyDescent="0.25">
      <c r="A17" t="s">
        <v>488</v>
      </c>
      <c r="B17" s="6" t="s">
        <v>833</v>
      </c>
    </row>
    <row r="18" spans="1:2" x14ac:dyDescent="0.25">
      <c r="A18" t="s">
        <v>503</v>
      </c>
      <c r="B18" s="6" t="s">
        <v>380</v>
      </c>
    </row>
    <row r="19" spans="1:2" x14ac:dyDescent="0.25">
      <c r="A19" t="s">
        <v>478</v>
      </c>
      <c r="B19" s="6" t="s">
        <v>825</v>
      </c>
    </row>
    <row r="20" spans="1:2" x14ac:dyDescent="0.25">
      <c r="A20" t="s">
        <v>508</v>
      </c>
      <c r="B20" s="6" t="s">
        <v>848</v>
      </c>
    </row>
    <row r="21" spans="1:2" x14ac:dyDescent="0.25">
      <c r="A21" t="s">
        <v>399</v>
      </c>
      <c r="B21" s="6" t="s">
        <v>761</v>
      </c>
    </row>
    <row r="22" spans="1:2" x14ac:dyDescent="0.25">
      <c r="A22" t="s">
        <v>521</v>
      </c>
      <c r="B22" s="6" t="s">
        <v>860</v>
      </c>
    </row>
    <row r="23" spans="1:2" x14ac:dyDescent="0.25">
      <c r="A23" t="s">
        <v>429</v>
      </c>
      <c r="B23" s="6" t="s">
        <v>785</v>
      </c>
    </row>
    <row r="24" spans="1:2" x14ac:dyDescent="0.25">
      <c r="A24" t="s">
        <v>419</v>
      </c>
      <c r="B24" s="6" t="s">
        <v>777</v>
      </c>
    </row>
    <row r="25" spans="1:2" x14ac:dyDescent="0.25">
      <c r="A25" t="s">
        <v>556</v>
      </c>
      <c r="B25" s="6" t="s">
        <v>885</v>
      </c>
    </row>
    <row r="26" spans="1:2" x14ac:dyDescent="0.25">
      <c r="A26" t="s">
        <v>571</v>
      </c>
      <c r="B26" s="6" t="s">
        <v>1820</v>
      </c>
    </row>
    <row r="27" spans="1:2" x14ac:dyDescent="0.25">
      <c r="A27" t="s">
        <v>498</v>
      </c>
      <c r="B27" s="6" t="s">
        <v>841</v>
      </c>
    </row>
    <row r="28" spans="1:2" x14ac:dyDescent="0.25">
      <c r="A28" t="s">
        <v>536</v>
      </c>
      <c r="B28" s="6" t="s">
        <v>870</v>
      </c>
    </row>
    <row r="29" spans="1:2" x14ac:dyDescent="0.25">
      <c r="A29" t="s">
        <v>434</v>
      </c>
      <c r="B29" s="6" t="s">
        <v>789</v>
      </c>
    </row>
    <row r="30" spans="1:2" x14ac:dyDescent="0.25">
      <c r="A30" t="s">
        <v>448</v>
      </c>
      <c r="B30" s="6" t="s">
        <v>801</v>
      </c>
    </row>
    <row r="31" spans="1:2" x14ac:dyDescent="0.25">
      <c r="A31" t="s">
        <v>468</v>
      </c>
      <c r="B31" s="6" t="s">
        <v>817</v>
      </c>
    </row>
    <row r="32" spans="1:2" x14ac:dyDescent="0.25">
      <c r="A32" t="s">
        <v>513</v>
      </c>
      <c r="B32" s="6" t="s">
        <v>852</v>
      </c>
    </row>
    <row r="33" spans="1:2" x14ac:dyDescent="0.25">
      <c r="A33" t="s">
        <v>531</v>
      </c>
      <c r="B33" s="6" t="s">
        <v>867</v>
      </c>
    </row>
    <row r="34" spans="1:2" x14ac:dyDescent="0.25">
      <c r="A34" t="s">
        <v>379</v>
      </c>
      <c r="B34" s="6" t="s">
        <v>745</v>
      </c>
    </row>
    <row r="35" spans="1:2" x14ac:dyDescent="0.25">
      <c r="A35" t="s">
        <v>414</v>
      </c>
      <c r="B35" s="6" t="s">
        <v>773</v>
      </c>
    </row>
    <row r="36" spans="1:2" x14ac:dyDescent="0.25">
      <c r="A36" t="s">
        <v>458</v>
      </c>
      <c r="B36" s="6" t="s">
        <v>809</v>
      </c>
    </row>
    <row r="37" spans="1:2" x14ac:dyDescent="0.25">
      <c r="A37" t="s">
        <v>518</v>
      </c>
      <c r="B37" s="6" t="s">
        <v>856</v>
      </c>
    </row>
    <row r="38" spans="1:2" x14ac:dyDescent="0.25">
      <c r="A38" t="s">
        <v>389</v>
      </c>
      <c r="B38" s="6" t="s">
        <v>753</v>
      </c>
    </row>
    <row r="39" spans="1:2" x14ac:dyDescent="0.25">
      <c r="A39" t="s">
        <v>424</v>
      </c>
      <c r="B39" s="6" t="s">
        <v>781</v>
      </c>
    </row>
    <row r="40" spans="1:2" x14ac:dyDescent="0.25">
      <c r="A40" t="s">
        <v>369</v>
      </c>
      <c r="B40" s="6" t="s">
        <v>737</v>
      </c>
    </row>
    <row r="41" spans="1:2" x14ac:dyDescent="0.25">
      <c r="A41" t="s">
        <v>483</v>
      </c>
      <c r="B41" s="6" t="s">
        <v>829</v>
      </c>
    </row>
    <row r="42" spans="1:2" x14ac:dyDescent="0.25">
      <c r="A42" t="s">
        <v>526</v>
      </c>
      <c r="B42" s="6" t="s">
        <v>554</v>
      </c>
    </row>
    <row r="43" spans="1:2" x14ac:dyDescent="0.25">
      <c r="A43" t="s">
        <v>384</v>
      </c>
      <c r="B43" t="s">
        <v>749</v>
      </c>
    </row>
    <row r="44" spans="1:2" x14ac:dyDescent="0.25">
      <c r="A44" t="s">
        <v>541</v>
      </c>
      <c r="B44" t="s">
        <v>874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151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443</v>
      </c>
      <c r="B3" s="6" t="s">
        <v>961</v>
      </c>
    </row>
    <row r="4" spans="1:3" x14ac:dyDescent="0.25">
      <c r="A4" t="s">
        <v>394</v>
      </c>
      <c r="B4" s="6" t="s">
        <v>922</v>
      </c>
    </row>
    <row r="5" spans="1:3" x14ac:dyDescent="0.25">
      <c r="A5" t="s">
        <v>404</v>
      </c>
      <c r="B5" s="6" t="s">
        <v>930</v>
      </c>
    </row>
    <row r="6" spans="1:3" x14ac:dyDescent="0.25">
      <c r="A6" t="s">
        <v>473</v>
      </c>
      <c r="B6" s="6" t="s">
        <v>983</v>
      </c>
    </row>
    <row r="7" spans="1:3" x14ac:dyDescent="0.25">
      <c r="A7" t="s">
        <v>566</v>
      </c>
      <c r="B7" s="6" t="s">
        <v>1055</v>
      </c>
    </row>
    <row r="8" spans="1:3" x14ac:dyDescent="0.25">
      <c r="A8" t="s">
        <v>374</v>
      </c>
      <c r="B8" s="6" t="s">
        <v>906</v>
      </c>
    </row>
    <row r="9" spans="1:3" x14ac:dyDescent="0.25">
      <c r="A9" t="s">
        <v>453</v>
      </c>
      <c r="B9" s="6" t="s">
        <v>968</v>
      </c>
    </row>
    <row r="10" spans="1:3" x14ac:dyDescent="0.25">
      <c r="A10" t="s">
        <v>409</v>
      </c>
      <c r="B10" s="6" t="s">
        <v>934</v>
      </c>
    </row>
    <row r="11" spans="1:3" x14ac:dyDescent="0.25">
      <c r="A11" t="s">
        <v>561</v>
      </c>
      <c r="B11" s="6" t="s">
        <v>1051</v>
      </c>
    </row>
    <row r="12" spans="1:3" x14ac:dyDescent="0.25">
      <c r="A12" t="s">
        <v>503</v>
      </c>
      <c r="B12" s="6" t="s">
        <v>1006</v>
      </c>
    </row>
    <row r="13" spans="1:3" x14ac:dyDescent="0.25">
      <c r="A13" t="s">
        <v>493</v>
      </c>
      <c r="B13" s="6" t="s">
        <v>999</v>
      </c>
    </row>
    <row r="14" spans="1:3" x14ac:dyDescent="0.25">
      <c r="A14" t="s">
        <v>438</v>
      </c>
      <c r="B14" s="6" t="s">
        <v>957</v>
      </c>
    </row>
    <row r="15" spans="1:3" x14ac:dyDescent="0.25">
      <c r="A15" t="s">
        <v>463</v>
      </c>
      <c r="B15" s="6" t="s">
        <v>976</v>
      </c>
    </row>
    <row r="16" spans="1:3" x14ac:dyDescent="0.25">
      <c r="A16" t="s">
        <v>488</v>
      </c>
      <c r="B16" s="6" t="s">
        <v>995</v>
      </c>
    </row>
    <row r="17" spans="1:2" x14ac:dyDescent="0.25">
      <c r="A17" t="s">
        <v>546</v>
      </c>
      <c r="B17" s="6" t="s">
        <v>1039</v>
      </c>
    </row>
    <row r="18" spans="1:2" x14ac:dyDescent="0.25">
      <c r="A18" t="s">
        <v>551</v>
      </c>
      <c r="B18" s="6" t="s">
        <v>1043</v>
      </c>
    </row>
    <row r="19" spans="1:2" x14ac:dyDescent="0.25">
      <c r="A19" t="s">
        <v>399</v>
      </c>
      <c r="B19" s="6" t="s">
        <v>926</v>
      </c>
    </row>
    <row r="20" spans="1:2" x14ac:dyDescent="0.25">
      <c r="A20" t="s">
        <v>429</v>
      </c>
      <c r="B20" s="6" t="s">
        <v>949</v>
      </c>
    </row>
    <row r="21" spans="1:2" x14ac:dyDescent="0.25">
      <c r="A21" t="s">
        <v>521</v>
      </c>
      <c r="B21" s="6" t="s">
        <v>1020</v>
      </c>
    </row>
    <row r="22" spans="1:2" x14ac:dyDescent="0.25">
      <c r="A22" t="s">
        <v>434</v>
      </c>
      <c r="B22" s="6" t="s">
        <v>953</v>
      </c>
    </row>
    <row r="23" spans="1:2" x14ac:dyDescent="0.25">
      <c r="A23" t="s">
        <v>478</v>
      </c>
      <c r="B23" s="6" t="s">
        <v>987</v>
      </c>
    </row>
    <row r="24" spans="1:2" x14ac:dyDescent="0.25">
      <c r="A24" t="s">
        <v>556</v>
      </c>
      <c r="B24" s="6" t="s">
        <v>1047</v>
      </c>
    </row>
    <row r="25" spans="1:2" x14ac:dyDescent="0.25">
      <c r="A25" t="s">
        <v>571</v>
      </c>
      <c r="B25" s="6" t="s">
        <v>1821</v>
      </c>
    </row>
    <row r="26" spans="1:2" x14ac:dyDescent="0.25">
      <c r="A26" t="s">
        <v>419</v>
      </c>
      <c r="B26" s="6" t="s">
        <v>941</v>
      </c>
    </row>
    <row r="27" spans="1:2" x14ac:dyDescent="0.25">
      <c r="A27" t="s">
        <v>448</v>
      </c>
      <c r="B27" s="6" t="s">
        <v>965</v>
      </c>
    </row>
    <row r="28" spans="1:2" x14ac:dyDescent="0.25">
      <c r="A28" t="s">
        <v>498</v>
      </c>
      <c r="B28" s="6" t="s">
        <v>1002</v>
      </c>
    </row>
    <row r="29" spans="1:2" x14ac:dyDescent="0.25">
      <c r="A29" t="s">
        <v>468</v>
      </c>
      <c r="B29" s="6" t="s">
        <v>980</v>
      </c>
    </row>
    <row r="30" spans="1:2" x14ac:dyDescent="0.25">
      <c r="A30" t="s">
        <v>536</v>
      </c>
      <c r="B30" s="6" t="s">
        <v>1031</v>
      </c>
    </row>
    <row r="31" spans="1:2" x14ac:dyDescent="0.25">
      <c r="A31" t="s">
        <v>414</v>
      </c>
      <c r="B31" s="6" t="s">
        <v>938</v>
      </c>
    </row>
    <row r="32" spans="1:2" x14ac:dyDescent="0.25">
      <c r="A32" t="s">
        <v>513</v>
      </c>
      <c r="B32" s="6" t="s">
        <v>426</v>
      </c>
    </row>
    <row r="33" spans="1:2" x14ac:dyDescent="0.25">
      <c r="A33" t="s">
        <v>458</v>
      </c>
      <c r="B33" s="6" t="s">
        <v>972</v>
      </c>
    </row>
    <row r="34" spans="1:2" x14ac:dyDescent="0.25">
      <c r="A34" t="s">
        <v>508</v>
      </c>
      <c r="B34" s="6" t="s">
        <v>1009</v>
      </c>
    </row>
    <row r="35" spans="1:2" x14ac:dyDescent="0.25">
      <c r="A35" t="s">
        <v>518</v>
      </c>
      <c r="B35" s="6" t="s">
        <v>1016</v>
      </c>
    </row>
    <row r="36" spans="1:2" x14ac:dyDescent="0.25">
      <c r="A36" t="s">
        <v>531</v>
      </c>
      <c r="B36" s="6" t="s">
        <v>1027</v>
      </c>
    </row>
    <row r="37" spans="1:2" x14ac:dyDescent="0.25">
      <c r="A37" t="s">
        <v>424</v>
      </c>
      <c r="B37" s="6" t="s">
        <v>945</v>
      </c>
    </row>
    <row r="38" spans="1:2" x14ac:dyDescent="0.25">
      <c r="A38" t="s">
        <v>379</v>
      </c>
      <c r="B38" s="6" t="s">
        <v>910</v>
      </c>
    </row>
    <row r="39" spans="1:2" x14ac:dyDescent="0.25">
      <c r="A39" t="s">
        <v>389</v>
      </c>
      <c r="B39" s="6" t="s">
        <v>918</v>
      </c>
    </row>
    <row r="40" spans="1:2" x14ac:dyDescent="0.25">
      <c r="A40" t="s">
        <v>526</v>
      </c>
      <c r="B40" s="6" t="s">
        <v>996</v>
      </c>
    </row>
    <row r="41" spans="1:2" x14ac:dyDescent="0.25">
      <c r="A41" t="s">
        <v>483</v>
      </c>
      <c r="B41" s="6" t="s">
        <v>991</v>
      </c>
    </row>
    <row r="42" spans="1:2" x14ac:dyDescent="0.25">
      <c r="A42" t="s">
        <v>369</v>
      </c>
      <c r="B42" s="6" t="s">
        <v>902</v>
      </c>
    </row>
    <row r="43" spans="1:2" x14ac:dyDescent="0.25">
      <c r="A43" t="s">
        <v>384</v>
      </c>
      <c r="B43" t="s">
        <v>914</v>
      </c>
    </row>
    <row r="44" spans="1:2" x14ac:dyDescent="0.25">
      <c r="A44" t="s">
        <v>541</v>
      </c>
      <c r="B44" t="s">
        <v>1035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C89"/>
  <sheetViews>
    <sheetView workbookViewId="0"/>
  </sheetViews>
  <sheetFormatPr defaultColWidth="11.42578125" defaultRowHeight="15" x14ac:dyDescent="0.25"/>
  <cols>
    <col min="1" max="1" width="54.7109375" customWidth="1"/>
    <col min="2" max="2" width="90.7109375" customWidth="1"/>
  </cols>
  <sheetData>
    <row r="1" spans="1:3" x14ac:dyDescent="0.25">
      <c r="A1" s="4" t="s">
        <v>152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1238</v>
      </c>
      <c r="B3" s="6" t="s">
        <v>222</v>
      </c>
    </row>
    <row r="4" spans="1:3" x14ac:dyDescent="0.25">
      <c r="A4" t="s">
        <v>1341</v>
      </c>
      <c r="B4" s="6" t="s">
        <v>222</v>
      </c>
    </row>
    <row r="5" spans="1:3" x14ac:dyDescent="0.25">
      <c r="A5" t="s">
        <v>1423</v>
      </c>
      <c r="B5" s="6" t="s">
        <v>222</v>
      </c>
    </row>
    <row r="6" spans="1:3" x14ac:dyDescent="0.25">
      <c r="A6" t="s">
        <v>1299</v>
      </c>
      <c r="B6" s="6" t="s">
        <v>222</v>
      </c>
    </row>
    <row r="7" spans="1:3" x14ac:dyDescent="0.25">
      <c r="A7" t="s">
        <v>1343</v>
      </c>
      <c r="B7" s="6" t="s">
        <v>222</v>
      </c>
    </row>
    <row r="8" spans="1:3" x14ac:dyDescent="0.25">
      <c r="A8" t="s">
        <v>1367</v>
      </c>
      <c r="B8" s="6" t="s">
        <v>222</v>
      </c>
    </row>
    <row r="9" spans="1:3" x14ac:dyDescent="0.25">
      <c r="A9" t="s">
        <v>1418</v>
      </c>
      <c r="B9" s="6" t="s">
        <v>222</v>
      </c>
    </row>
    <row r="10" spans="1:3" x14ac:dyDescent="0.25">
      <c r="A10" t="s">
        <v>1294</v>
      </c>
      <c r="B10" s="6" t="s">
        <v>222</v>
      </c>
    </row>
    <row r="11" spans="1:3" x14ac:dyDescent="0.25">
      <c r="A11" t="s">
        <v>1401</v>
      </c>
      <c r="B11" s="6" t="s">
        <v>1509</v>
      </c>
    </row>
    <row r="12" spans="1:3" x14ac:dyDescent="0.25">
      <c r="A12" t="s">
        <v>1269</v>
      </c>
      <c r="B12" s="6" t="s">
        <v>222</v>
      </c>
    </row>
    <row r="13" spans="1:3" x14ac:dyDescent="0.25">
      <c r="A13" t="s">
        <v>1396</v>
      </c>
      <c r="B13" s="6" t="s">
        <v>222</v>
      </c>
    </row>
    <row r="14" spans="1:3" x14ac:dyDescent="0.25">
      <c r="A14" t="s">
        <v>1221</v>
      </c>
      <c r="B14" s="6" t="s">
        <v>1436</v>
      </c>
    </row>
    <row r="15" spans="1:3" x14ac:dyDescent="0.25">
      <c r="A15" t="s">
        <v>1330</v>
      </c>
      <c r="B15" s="6" t="s">
        <v>1495</v>
      </c>
    </row>
    <row r="16" spans="1:3" x14ac:dyDescent="0.25">
      <c r="A16" t="s">
        <v>1404</v>
      </c>
      <c r="B16" s="6" t="s">
        <v>1517</v>
      </c>
    </row>
    <row r="17" spans="1:2" x14ac:dyDescent="0.25">
      <c r="A17" t="s">
        <v>1312</v>
      </c>
      <c r="B17" s="6" t="s">
        <v>222</v>
      </c>
    </row>
    <row r="18" spans="1:2" x14ac:dyDescent="0.25">
      <c r="A18" t="s">
        <v>1251</v>
      </c>
      <c r="B18" s="6" t="s">
        <v>222</v>
      </c>
    </row>
    <row r="19" spans="1:2" x14ac:dyDescent="0.25">
      <c r="A19" t="s">
        <v>1291</v>
      </c>
      <c r="B19" s="6" t="s">
        <v>1478</v>
      </c>
    </row>
    <row r="20" spans="1:2" x14ac:dyDescent="0.25">
      <c r="A20" t="s">
        <v>1391</v>
      </c>
      <c r="B20" s="6" t="s">
        <v>222</v>
      </c>
    </row>
    <row r="21" spans="1:2" x14ac:dyDescent="0.25">
      <c r="A21" t="s">
        <v>1375</v>
      </c>
      <c r="B21" s="6" t="s">
        <v>1505</v>
      </c>
    </row>
    <row r="22" spans="1:2" x14ac:dyDescent="0.25">
      <c r="A22" t="s">
        <v>1231</v>
      </c>
      <c r="B22" s="6" t="s">
        <v>1440</v>
      </c>
    </row>
    <row r="23" spans="1:2" x14ac:dyDescent="0.25">
      <c r="A23" t="s">
        <v>1258</v>
      </c>
      <c r="B23" s="6" t="s">
        <v>222</v>
      </c>
    </row>
    <row r="24" spans="1:2" x14ac:dyDescent="0.25">
      <c r="A24" t="s">
        <v>1359</v>
      </c>
      <c r="B24" s="6" t="s">
        <v>222</v>
      </c>
    </row>
    <row r="25" spans="1:2" x14ac:dyDescent="0.25">
      <c r="A25" t="s">
        <v>1229</v>
      </c>
      <c r="B25" s="6" t="s">
        <v>222</v>
      </c>
    </row>
    <row r="26" spans="1:2" x14ac:dyDescent="0.25">
      <c r="A26" t="s">
        <v>1270</v>
      </c>
      <c r="B26" s="6" t="s">
        <v>1470</v>
      </c>
    </row>
    <row r="27" spans="1:2" x14ac:dyDescent="0.25">
      <c r="A27" t="s">
        <v>1353</v>
      </c>
      <c r="B27" s="6" t="s">
        <v>222</v>
      </c>
    </row>
    <row r="28" spans="1:2" x14ac:dyDescent="0.25">
      <c r="A28" t="s">
        <v>1317</v>
      </c>
      <c r="B28" s="6" t="s">
        <v>222</v>
      </c>
    </row>
    <row r="29" spans="1:2" x14ac:dyDescent="0.25">
      <c r="A29" t="s">
        <v>1242</v>
      </c>
      <c r="B29" s="6" t="s">
        <v>1444</v>
      </c>
    </row>
    <row r="30" spans="1:2" x14ac:dyDescent="0.25">
      <c r="A30" t="s">
        <v>1427</v>
      </c>
      <c r="B30" s="6" t="s">
        <v>1522</v>
      </c>
    </row>
    <row r="31" spans="1:2" x14ac:dyDescent="0.25">
      <c r="A31" t="s">
        <v>1290</v>
      </c>
      <c r="B31" s="6" t="s">
        <v>1474</v>
      </c>
    </row>
    <row r="32" spans="1:2" x14ac:dyDescent="0.25">
      <c r="A32" t="s">
        <v>1243</v>
      </c>
      <c r="B32" s="6" t="s">
        <v>1448</v>
      </c>
    </row>
    <row r="33" spans="1:2" x14ac:dyDescent="0.25">
      <c r="A33" t="s">
        <v>1354</v>
      </c>
      <c r="B33" s="6" t="s">
        <v>222</v>
      </c>
    </row>
    <row r="34" spans="1:2" x14ac:dyDescent="0.25">
      <c r="A34" t="s">
        <v>1405</v>
      </c>
      <c r="B34" s="6" t="s">
        <v>222</v>
      </c>
    </row>
    <row r="35" spans="1:2" x14ac:dyDescent="0.25">
      <c r="A35" t="s">
        <v>1402</v>
      </c>
      <c r="B35" s="6" t="s">
        <v>1513</v>
      </c>
    </row>
    <row r="36" spans="1:2" x14ac:dyDescent="0.25">
      <c r="A36" t="s">
        <v>1252</v>
      </c>
      <c r="B36" s="6" t="s">
        <v>1460</v>
      </c>
    </row>
    <row r="37" spans="1:2" x14ac:dyDescent="0.25">
      <c r="A37" t="s">
        <v>1250</v>
      </c>
      <c r="B37" s="6" t="s">
        <v>1456</v>
      </c>
    </row>
    <row r="38" spans="1:2" x14ac:dyDescent="0.25">
      <c r="A38" t="s">
        <v>1257</v>
      </c>
      <c r="B38" s="6" t="s">
        <v>1464</v>
      </c>
    </row>
    <row r="39" spans="1:2" x14ac:dyDescent="0.25">
      <c r="A39" t="s">
        <v>1248</v>
      </c>
      <c r="B39" s="6" t="s">
        <v>1452</v>
      </c>
    </row>
    <row r="40" spans="1:2" x14ac:dyDescent="0.25">
      <c r="A40" t="s">
        <v>1321</v>
      </c>
      <c r="B40" s="6" t="s">
        <v>1487</v>
      </c>
    </row>
    <row r="41" spans="1:2" x14ac:dyDescent="0.25">
      <c r="A41" t="s">
        <v>1322</v>
      </c>
      <c r="B41" s="6" t="s">
        <v>1491</v>
      </c>
    </row>
    <row r="42" spans="1:2" x14ac:dyDescent="0.25">
      <c r="A42" t="s">
        <v>1296</v>
      </c>
      <c r="B42" s="6" t="s">
        <v>1483</v>
      </c>
    </row>
    <row r="43" spans="1:2" x14ac:dyDescent="0.25">
      <c r="A43" t="s">
        <v>1281</v>
      </c>
      <c r="B43" s="6" t="s">
        <v>222</v>
      </c>
    </row>
    <row r="44" spans="1:2" x14ac:dyDescent="0.25">
      <c r="A44" t="s">
        <v>1295</v>
      </c>
      <c r="B44" s="6" t="s">
        <v>222</v>
      </c>
    </row>
    <row r="45" spans="1:2" x14ac:dyDescent="0.25">
      <c r="A45" t="s">
        <v>1297</v>
      </c>
      <c r="B45" s="6" t="s">
        <v>222</v>
      </c>
    </row>
    <row r="46" spans="1:2" x14ac:dyDescent="0.25">
      <c r="A46" t="s">
        <v>1298</v>
      </c>
      <c r="B46" s="6" t="s">
        <v>222</v>
      </c>
    </row>
    <row r="47" spans="1:2" x14ac:dyDescent="0.25">
      <c r="A47" t="s">
        <v>1300</v>
      </c>
      <c r="B47" s="6" t="s">
        <v>222</v>
      </c>
    </row>
    <row r="48" spans="1:2" x14ac:dyDescent="0.25">
      <c r="A48" t="s">
        <v>1307</v>
      </c>
      <c r="B48" s="6" t="s">
        <v>222</v>
      </c>
    </row>
    <row r="49" spans="1:2" x14ac:dyDescent="0.25">
      <c r="A49" t="s">
        <v>1324</v>
      </c>
      <c r="B49" s="6" t="s">
        <v>222</v>
      </c>
    </row>
    <row r="50" spans="1:2" x14ac:dyDescent="0.25">
      <c r="A50" t="s">
        <v>1336</v>
      </c>
      <c r="B50" s="6" t="s">
        <v>1499</v>
      </c>
    </row>
    <row r="51" spans="1:2" x14ac:dyDescent="0.25">
      <c r="A51" t="s">
        <v>1347</v>
      </c>
      <c r="B51" s="6" t="s">
        <v>222</v>
      </c>
    </row>
    <row r="52" spans="1:2" x14ac:dyDescent="0.25">
      <c r="A52" t="s">
        <v>1348</v>
      </c>
      <c r="B52" s="6" t="s">
        <v>222</v>
      </c>
    </row>
    <row r="53" spans="1:2" x14ac:dyDescent="0.25">
      <c r="A53" t="s">
        <v>1361</v>
      </c>
      <c r="B53" s="6" t="s">
        <v>222</v>
      </c>
    </row>
    <row r="54" spans="1:2" x14ac:dyDescent="0.25">
      <c r="A54" t="s">
        <v>1362</v>
      </c>
      <c r="B54" s="6" t="s">
        <v>222</v>
      </c>
    </row>
    <row r="55" spans="1:2" x14ac:dyDescent="0.25">
      <c r="A55" t="s">
        <v>1215</v>
      </c>
      <c r="B55" s="6" t="s">
        <v>159</v>
      </c>
    </row>
    <row r="56" spans="1:2" x14ac:dyDescent="0.25">
      <c r="A56" t="s">
        <v>1216</v>
      </c>
      <c r="B56" s="6" t="s">
        <v>159</v>
      </c>
    </row>
    <row r="57" spans="1:2" x14ac:dyDescent="0.25">
      <c r="A57" t="s">
        <v>1226</v>
      </c>
      <c r="B57" s="6" t="s">
        <v>159</v>
      </c>
    </row>
    <row r="58" spans="1:2" x14ac:dyDescent="0.25">
      <c r="A58" t="s">
        <v>1236</v>
      </c>
      <c r="B58" s="6" t="s">
        <v>159</v>
      </c>
    </row>
    <row r="59" spans="1:2" x14ac:dyDescent="0.25">
      <c r="A59" t="s">
        <v>1237</v>
      </c>
      <c r="B59" s="6" t="s">
        <v>159</v>
      </c>
    </row>
    <row r="60" spans="1:2" x14ac:dyDescent="0.25">
      <c r="A60" t="s">
        <v>1241</v>
      </c>
      <c r="B60" s="6" t="s">
        <v>159</v>
      </c>
    </row>
    <row r="61" spans="1:2" x14ac:dyDescent="0.25">
      <c r="A61" t="s">
        <v>1249</v>
      </c>
      <c r="B61" s="6" t="s">
        <v>159</v>
      </c>
    </row>
    <row r="62" spans="1:2" x14ac:dyDescent="0.25">
      <c r="A62" t="s">
        <v>1263</v>
      </c>
      <c r="B62" s="6" t="s">
        <v>159</v>
      </c>
    </row>
    <row r="63" spans="1:2" x14ac:dyDescent="0.25">
      <c r="A63" t="s">
        <v>1266</v>
      </c>
      <c r="B63" s="6" t="s">
        <v>159</v>
      </c>
    </row>
    <row r="64" spans="1:2" x14ac:dyDescent="0.25">
      <c r="A64" t="s">
        <v>1275</v>
      </c>
      <c r="B64" s="6" t="s">
        <v>159</v>
      </c>
    </row>
    <row r="65" spans="1:2" x14ac:dyDescent="0.25">
      <c r="A65" t="s">
        <v>1276</v>
      </c>
      <c r="B65" s="6" t="s">
        <v>159</v>
      </c>
    </row>
    <row r="66" spans="1:2" x14ac:dyDescent="0.25">
      <c r="A66" t="s">
        <v>1284</v>
      </c>
      <c r="B66" s="6" t="s">
        <v>159</v>
      </c>
    </row>
    <row r="67" spans="1:2" x14ac:dyDescent="0.25">
      <c r="A67" t="s">
        <v>1285</v>
      </c>
      <c r="B67" s="6" t="s">
        <v>159</v>
      </c>
    </row>
    <row r="68" spans="1:2" x14ac:dyDescent="0.25">
      <c r="A68" t="s">
        <v>1304</v>
      </c>
      <c r="B68" s="6" t="s">
        <v>159</v>
      </c>
    </row>
    <row r="69" spans="1:2" x14ac:dyDescent="0.25">
      <c r="A69" t="s">
        <v>1308</v>
      </c>
      <c r="B69" s="6" t="s">
        <v>159</v>
      </c>
    </row>
    <row r="70" spans="1:2" x14ac:dyDescent="0.25">
      <c r="A70" t="s">
        <v>1320</v>
      </c>
      <c r="B70" s="6" t="s">
        <v>159</v>
      </c>
    </row>
    <row r="71" spans="1:2" x14ac:dyDescent="0.25">
      <c r="A71" t="s">
        <v>1323</v>
      </c>
      <c r="B71" s="6" t="s">
        <v>159</v>
      </c>
    </row>
    <row r="72" spans="1:2" x14ac:dyDescent="0.25">
      <c r="A72" t="s">
        <v>1325</v>
      </c>
      <c r="B72" s="6" t="s">
        <v>159</v>
      </c>
    </row>
    <row r="73" spans="1:2" x14ac:dyDescent="0.25">
      <c r="A73" t="s">
        <v>1329</v>
      </c>
      <c r="B73" s="6" t="s">
        <v>159</v>
      </c>
    </row>
    <row r="74" spans="1:2" x14ac:dyDescent="0.25">
      <c r="A74" t="s">
        <v>1331</v>
      </c>
      <c r="B74" s="6" t="s">
        <v>159</v>
      </c>
    </row>
    <row r="75" spans="1:2" x14ac:dyDescent="0.25">
      <c r="A75" t="s">
        <v>1355</v>
      </c>
      <c r="B75" s="6" t="s">
        <v>159</v>
      </c>
    </row>
    <row r="76" spans="1:2" x14ac:dyDescent="0.25">
      <c r="A76" t="s">
        <v>1360</v>
      </c>
      <c r="B76" s="6" t="s">
        <v>159</v>
      </c>
    </row>
    <row r="77" spans="1:2" x14ac:dyDescent="0.25">
      <c r="A77" t="s">
        <v>1366</v>
      </c>
      <c r="B77" s="6" t="s">
        <v>159</v>
      </c>
    </row>
    <row r="78" spans="1:2" x14ac:dyDescent="0.25">
      <c r="A78" t="s">
        <v>1372</v>
      </c>
      <c r="B78" s="6" t="s">
        <v>159</v>
      </c>
    </row>
    <row r="79" spans="1:2" x14ac:dyDescent="0.25">
      <c r="A79" t="s">
        <v>1373</v>
      </c>
      <c r="B79" s="6" t="s">
        <v>159</v>
      </c>
    </row>
    <row r="80" spans="1:2" x14ac:dyDescent="0.25">
      <c r="A80" t="s">
        <v>1374</v>
      </c>
      <c r="B80" s="6" t="s">
        <v>159</v>
      </c>
    </row>
    <row r="81" spans="1:2" x14ac:dyDescent="0.25">
      <c r="A81" t="s">
        <v>1380</v>
      </c>
      <c r="B81" s="6" t="s">
        <v>159</v>
      </c>
    </row>
    <row r="82" spans="1:2" x14ac:dyDescent="0.25">
      <c r="A82" t="s">
        <v>1385</v>
      </c>
      <c r="B82" s="6" t="s">
        <v>159</v>
      </c>
    </row>
    <row r="83" spans="1:2" x14ac:dyDescent="0.25">
      <c r="A83" t="s">
        <v>1390</v>
      </c>
      <c r="B83" s="6" t="s">
        <v>159</v>
      </c>
    </row>
    <row r="84" spans="1:2" x14ac:dyDescent="0.25">
      <c r="A84" t="s">
        <v>1395</v>
      </c>
      <c r="B84" s="6" t="s">
        <v>159</v>
      </c>
    </row>
    <row r="85" spans="1:2" x14ac:dyDescent="0.25">
      <c r="A85" t="s">
        <v>1403</v>
      </c>
      <c r="B85" s="6" t="s">
        <v>159</v>
      </c>
    </row>
    <row r="86" spans="1:2" x14ac:dyDescent="0.25">
      <c r="A86" t="s">
        <v>1410</v>
      </c>
      <c r="B86" s="6" t="s">
        <v>159</v>
      </c>
    </row>
    <row r="87" spans="1:2" x14ac:dyDescent="0.25">
      <c r="A87" t="s">
        <v>1413</v>
      </c>
      <c r="B87" s="6" t="s">
        <v>159</v>
      </c>
    </row>
    <row r="88" spans="1:2" x14ac:dyDescent="0.25">
      <c r="A88" t="s">
        <v>1417</v>
      </c>
      <c r="B88" t="s">
        <v>159</v>
      </c>
    </row>
    <row r="89" spans="1:2" x14ac:dyDescent="0.25">
      <c r="A89" t="s">
        <v>1419</v>
      </c>
      <c r="B89" t="s">
        <v>159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153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374</v>
      </c>
      <c r="B3" s="6" t="s">
        <v>744</v>
      </c>
    </row>
    <row r="4" spans="1:3" x14ac:dyDescent="0.25">
      <c r="A4" t="s">
        <v>473</v>
      </c>
      <c r="B4" s="6" t="s">
        <v>824</v>
      </c>
    </row>
    <row r="5" spans="1:3" x14ac:dyDescent="0.25">
      <c r="A5" t="s">
        <v>503</v>
      </c>
      <c r="B5" s="6" t="s">
        <v>847</v>
      </c>
    </row>
    <row r="6" spans="1:3" x14ac:dyDescent="0.25">
      <c r="A6" t="s">
        <v>518</v>
      </c>
      <c r="B6" s="6" t="s">
        <v>859</v>
      </c>
    </row>
    <row r="7" spans="1:3" x14ac:dyDescent="0.25">
      <c r="A7" t="s">
        <v>561</v>
      </c>
      <c r="B7" s="6" t="s">
        <v>892</v>
      </c>
    </row>
    <row r="8" spans="1:3" x14ac:dyDescent="0.25">
      <c r="A8" t="s">
        <v>566</v>
      </c>
      <c r="B8" s="6" t="s">
        <v>896</v>
      </c>
    </row>
    <row r="9" spans="1:3" x14ac:dyDescent="0.25">
      <c r="A9" t="s">
        <v>483</v>
      </c>
      <c r="B9" s="6" t="s">
        <v>832</v>
      </c>
    </row>
    <row r="10" spans="1:3" x14ac:dyDescent="0.25">
      <c r="A10" t="s">
        <v>551</v>
      </c>
      <c r="B10" s="6" t="s">
        <v>884</v>
      </c>
    </row>
    <row r="11" spans="1:3" x14ac:dyDescent="0.25">
      <c r="A11" t="s">
        <v>453</v>
      </c>
      <c r="B11" s="6" t="s">
        <v>808</v>
      </c>
    </row>
    <row r="12" spans="1:3" x14ac:dyDescent="0.25">
      <c r="A12" t="s">
        <v>429</v>
      </c>
      <c r="B12" s="6" t="s">
        <v>788</v>
      </c>
    </row>
    <row r="13" spans="1:3" x14ac:dyDescent="0.25">
      <c r="A13" t="s">
        <v>478</v>
      </c>
      <c r="B13" s="6" t="s">
        <v>828</v>
      </c>
    </row>
    <row r="14" spans="1:3" x14ac:dyDescent="0.25">
      <c r="A14" t="s">
        <v>546</v>
      </c>
      <c r="B14" s="6" t="s">
        <v>880</v>
      </c>
    </row>
    <row r="15" spans="1:3" x14ac:dyDescent="0.25">
      <c r="A15" t="s">
        <v>463</v>
      </c>
      <c r="B15" s="6" t="s">
        <v>816</v>
      </c>
    </row>
    <row r="16" spans="1:3" x14ac:dyDescent="0.25">
      <c r="A16" t="s">
        <v>419</v>
      </c>
      <c r="B16" s="6" t="s">
        <v>780</v>
      </c>
    </row>
    <row r="17" spans="1:2" x14ac:dyDescent="0.25">
      <c r="A17" t="s">
        <v>443</v>
      </c>
      <c r="B17" s="6" t="s">
        <v>800</v>
      </c>
    </row>
    <row r="18" spans="1:2" x14ac:dyDescent="0.25">
      <c r="A18" t="s">
        <v>438</v>
      </c>
      <c r="B18" s="6" t="s">
        <v>796</v>
      </c>
    </row>
    <row r="19" spans="1:2" x14ac:dyDescent="0.25">
      <c r="A19" t="s">
        <v>521</v>
      </c>
      <c r="B19" s="6" t="s">
        <v>863</v>
      </c>
    </row>
    <row r="20" spans="1:2" x14ac:dyDescent="0.25">
      <c r="A20" t="s">
        <v>468</v>
      </c>
      <c r="B20" s="6" t="s">
        <v>820</v>
      </c>
    </row>
    <row r="21" spans="1:2" x14ac:dyDescent="0.25">
      <c r="A21" t="s">
        <v>394</v>
      </c>
      <c r="B21" s="6" t="s">
        <v>760</v>
      </c>
    </row>
    <row r="22" spans="1:2" x14ac:dyDescent="0.25">
      <c r="A22" t="s">
        <v>488</v>
      </c>
      <c r="B22" s="6" t="s">
        <v>836</v>
      </c>
    </row>
    <row r="23" spans="1:2" x14ac:dyDescent="0.25">
      <c r="A23" t="s">
        <v>369</v>
      </c>
      <c r="B23" s="6" t="s">
        <v>740</v>
      </c>
    </row>
    <row r="24" spans="1:2" x14ac:dyDescent="0.25">
      <c r="A24" t="s">
        <v>414</v>
      </c>
      <c r="B24" s="6" t="s">
        <v>776</v>
      </c>
    </row>
    <row r="25" spans="1:2" x14ac:dyDescent="0.25">
      <c r="A25" t="s">
        <v>404</v>
      </c>
      <c r="B25" s="6" t="s">
        <v>768</v>
      </c>
    </row>
    <row r="26" spans="1:2" x14ac:dyDescent="0.25">
      <c r="A26" t="s">
        <v>493</v>
      </c>
      <c r="B26" s="6" t="s">
        <v>840</v>
      </c>
    </row>
    <row r="27" spans="1:2" x14ac:dyDescent="0.25">
      <c r="A27" t="s">
        <v>498</v>
      </c>
      <c r="B27" s="6" t="s">
        <v>844</v>
      </c>
    </row>
    <row r="28" spans="1:2" x14ac:dyDescent="0.25">
      <c r="A28" t="s">
        <v>541</v>
      </c>
      <c r="B28" s="6" t="s">
        <v>876</v>
      </c>
    </row>
    <row r="29" spans="1:2" x14ac:dyDescent="0.25">
      <c r="A29" t="s">
        <v>571</v>
      </c>
      <c r="B29" s="6" t="s">
        <v>900</v>
      </c>
    </row>
    <row r="30" spans="1:2" x14ac:dyDescent="0.25">
      <c r="A30" t="s">
        <v>399</v>
      </c>
      <c r="B30" s="6" t="s">
        <v>764</v>
      </c>
    </row>
    <row r="31" spans="1:2" x14ac:dyDescent="0.25">
      <c r="A31" t="s">
        <v>508</v>
      </c>
      <c r="B31" s="6" t="s">
        <v>851</v>
      </c>
    </row>
    <row r="32" spans="1:2" x14ac:dyDescent="0.25">
      <c r="A32" t="s">
        <v>556</v>
      </c>
      <c r="B32" s="6" t="s">
        <v>888</v>
      </c>
    </row>
    <row r="33" spans="1:2" x14ac:dyDescent="0.25">
      <c r="A33" t="s">
        <v>379</v>
      </c>
      <c r="B33" s="6" t="s">
        <v>748</v>
      </c>
    </row>
    <row r="34" spans="1:2" x14ac:dyDescent="0.25">
      <c r="A34" t="s">
        <v>513</v>
      </c>
      <c r="B34" s="6" t="s">
        <v>855</v>
      </c>
    </row>
    <row r="35" spans="1:2" x14ac:dyDescent="0.25">
      <c r="A35" t="s">
        <v>531</v>
      </c>
      <c r="B35" s="6" t="s">
        <v>869</v>
      </c>
    </row>
    <row r="36" spans="1:2" x14ac:dyDescent="0.25">
      <c r="A36" t="s">
        <v>536</v>
      </c>
      <c r="B36" s="6" t="s">
        <v>873</v>
      </c>
    </row>
    <row r="37" spans="1:2" x14ac:dyDescent="0.25">
      <c r="A37" t="s">
        <v>448</v>
      </c>
      <c r="B37" s="6" t="s">
        <v>804</v>
      </c>
    </row>
    <row r="38" spans="1:2" x14ac:dyDescent="0.25">
      <c r="A38" t="s">
        <v>409</v>
      </c>
      <c r="B38" s="6" t="s">
        <v>772</v>
      </c>
    </row>
    <row r="39" spans="1:2" x14ac:dyDescent="0.25">
      <c r="A39" t="s">
        <v>434</v>
      </c>
      <c r="B39" s="6" t="s">
        <v>792</v>
      </c>
    </row>
    <row r="40" spans="1:2" x14ac:dyDescent="0.25">
      <c r="A40" t="s">
        <v>384</v>
      </c>
      <c r="B40" s="6" t="s">
        <v>752</v>
      </c>
    </row>
    <row r="41" spans="1:2" x14ac:dyDescent="0.25">
      <c r="A41" t="s">
        <v>389</v>
      </c>
      <c r="B41" s="6" t="s">
        <v>756</v>
      </c>
    </row>
    <row r="42" spans="1:2" x14ac:dyDescent="0.25">
      <c r="A42" t="s">
        <v>458</v>
      </c>
      <c r="B42" s="6" t="s">
        <v>812</v>
      </c>
    </row>
    <row r="43" spans="1:2" x14ac:dyDescent="0.25">
      <c r="A43" t="s">
        <v>424</v>
      </c>
      <c r="B43" t="s">
        <v>784</v>
      </c>
    </row>
    <row r="44" spans="1:2" x14ac:dyDescent="0.25">
      <c r="A44" t="s">
        <v>526</v>
      </c>
      <c r="B44" t="s">
        <v>866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154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518</v>
      </c>
      <c r="B3" s="6" t="s">
        <v>1019</v>
      </c>
    </row>
    <row r="4" spans="1:3" x14ac:dyDescent="0.25">
      <c r="A4" t="s">
        <v>374</v>
      </c>
      <c r="B4" s="6" t="s">
        <v>909</v>
      </c>
    </row>
    <row r="5" spans="1:3" x14ac:dyDescent="0.25">
      <c r="A5" t="s">
        <v>566</v>
      </c>
      <c r="B5" s="6" t="s">
        <v>1057</v>
      </c>
    </row>
    <row r="6" spans="1:3" x14ac:dyDescent="0.25">
      <c r="A6" t="s">
        <v>429</v>
      </c>
      <c r="B6" s="6" t="s">
        <v>952</v>
      </c>
    </row>
    <row r="7" spans="1:3" x14ac:dyDescent="0.25">
      <c r="A7" t="s">
        <v>551</v>
      </c>
      <c r="B7" s="6" t="s">
        <v>1046</v>
      </c>
    </row>
    <row r="8" spans="1:3" x14ac:dyDescent="0.25">
      <c r="A8" t="s">
        <v>503</v>
      </c>
      <c r="B8" s="6" t="s">
        <v>1008</v>
      </c>
    </row>
    <row r="9" spans="1:3" x14ac:dyDescent="0.25">
      <c r="A9" t="s">
        <v>473</v>
      </c>
      <c r="B9" s="6" t="s">
        <v>986</v>
      </c>
    </row>
    <row r="10" spans="1:3" x14ac:dyDescent="0.25">
      <c r="A10" t="s">
        <v>561</v>
      </c>
      <c r="B10" s="6" t="s">
        <v>1054</v>
      </c>
    </row>
    <row r="11" spans="1:3" x14ac:dyDescent="0.25">
      <c r="A11" t="s">
        <v>453</v>
      </c>
      <c r="B11" s="6" t="s">
        <v>971</v>
      </c>
    </row>
    <row r="12" spans="1:3" x14ac:dyDescent="0.25">
      <c r="A12" t="s">
        <v>488</v>
      </c>
      <c r="B12" s="6" t="s">
        <v>998</v>
      </c>
    </row>
    <row r="13" spans="1:3" x14ac:dyDescent="0.25">
      <c r="A13" t="s">
        <v>468</v>
      </c>
      <c r="B13" s="6" t="s">
        <v>982</v>
      </c>
    </row>
    <row r="14" spans="1:3" x14ac:dyDescent="0.25">
      <c r="A14" t="s">
        <v>478</v>
      </c>
      <c r="B14" s="6" t="s">
        <v>990</v>
      </c>
    </row>
    <row r="15" spans="1:3" x14ac:dyDescent="0.25">
      <c r="A15" t="s">
        <v>483</v>
      </c>
      <c r="B15" s="6" t="s">
        <v>994</v>
      </c>
    </row>
    <row r="16" spans="1:3" x14ac:dyDescent="0.25">
      <c r="A16" t="s">
        <v>443</v>
      </c>
      <c r="B16" s="6" t="s">
        <v>964</v>
      </c>
    </row>
    <row r="17" spans="1:2" x14ac:dyDescent="0.25">
      <c r="A17" t="s">
        <v>546</v>
      </c>
      <c r="B17" s="6" t="s">
        <v>1042</v>
      </c>
    </row>
    <row r="18" spans="1:2" x14ac:dyDescent="0.25">
      <c r="A18" t="s">
        <v>463</v>
      </c>
      <c r="B18" s="6" t="s">
        <v>979</v>
      </c>
    </row>
    <row r="19" spans="1:2" x14ac:dyDescent="0.25">
      <c r="A19" t="s">
        <v>498</v>
      </c>
      <c r="B19" s="6" t="s">
        <v>1005</v>
      </c>
    </row>
    <row r="20" spans="1:2" x14ac:dyDescent="0.25">
      <c r="A20" t="s">
        <v>513</v>
      </c>
      <c r="B20" s="6" t="s">
        <v>1015</v>
      </c>
    </row>
    <row r="21" spans="1:2" x14ac:dyDescent="0.25">
      <c r="A21" t="s">
        <v>438</v>
      </c>
      <c r="B21" s="6" t="s">
        <v>960</v>
      </c>
    </row>
    <row r="22" spans="1:2" x14ac:dyDescent="0.25">
      <c r="A22" t="s">
        <v>419</v>
      </c>
      <c r="B22" s="6" t="s">
        <v>944</v>
      </c>
    </row>
    <row r="23" spans="1:2" x14ac:dyDescent="0.25">
      <c r="A23" t="s">
        <v>399</v>
      </c>
      <c r="B23" s="6" t="s">
        <v>929</v>
      </c>
    </row>
    <row r="24" spans="1:2" x14ac:dyDescent="0.25">
      <c r="A24" t="s">
        <v>409</v>
      </c>
      <c r="B24" s="6" t="s">
        <v>937</v>
      </c>
    </row>
    <row r="25" spans="1:2" x14ac:dyDescent="0.25">
      <c r="A25" t="s">
        <v>394</v>
      </c>
      <c r="B25" s="6" t="s">
        <v>925</v>
      </c>
    </row>
    <row r="26" spans="1:2" x14ac:dyDescent="0.25">
      <c r="A26" t="s">
        <v>414</v>
      </c>
      <c r="B26" s="6" t="s">
        <v>940</v>
      </c>
    </row>
    <row r="27" spans="1:2" x14ac:dyDescent="0.25">
      <c r="A27" t="s">
        <v>541</v>
      </c>
      <c r="B27" s="6" t="s">
        <v>1038</v>
      </c>
    </row>
    <row r="28" spans="1:2" x14ac:dyDescent="0.25">
      <c r="A28" t="s">
        <v>571</v>
      </c>
      <c r="B28" s="6" t="s">
        <v>1061</v>
      </c>
    </row>
    <row r="29" spans="1:2" x14ac:dyDescent="0.25">
      <c r="A29" t="s">
        <v>521</v>
      </c>
      <c r="B29" s="6" t="s">
        <v>1023</v>
      </c>
    </row>
    <row r="30" spans="1:2" x14ac:dyDescent="0.25">
      <c r="A30" t="s">
        <v>369</v>
      </c>
      <c r="B30" s="6" t="s">
        <v>905</v>
      </c>
    </row>
    <row r="31" spans="1:2" x14ac:dyDescent="0.25">
      <c r="A31" t="s">
        <v>493</v>
      </c>
      <c r="B31" s="6" t="s">
        <v>1001</v>
      </c>
    </row>
    <row r="32" spans="1:2" x14ac:dyDescent="0.25">
      <c r="A32" t="s">
        <v>404</v>
      </c>
      <c r="B32" s="6" t="s">
        <v>933</v>
      </c>
    </row>
    <row r="33" spans="1:2" x14ac:dyDescent="0.25">
      <c r="A33" t="s">
        <v>556</v>
      </c>
      <c r="B33" s="6" t="s">
        <v>1050</v>
      </c>
    </row>
    <row r="34" spans="1:2" x14ac:dyDescent="0.25">
      <c r="A34" t="s">
        <v>536</v>
      </c>
      <c r="B34" s="6" t="s">
        <v>1034</v>
      </c>
    </row>
    <row r="35" spans="1:2" x14ac:dyDescent="0.25">
      <c r="A35" t="s">
        <v>434</v>
      </c>
      <c r="B35" s="6" t="s">
        <v>956</v>
      </c>
    </row>
    <row r="36" spans="1:2" x14ac:dyDescent="0.25">
      <c r="A36" t="s">
        <v>389</v>
      </c>
      <c r="B36" s="6" t="s">
        <v>921</v>
      </c>
    </row>
    <row r="37" spans="1:2" x14ac:dyDescent="0.25">
      <c r="A37" t="s">
        <v>379</v>
      </c>
      <c r="B37" s="6" t="s">
        <v>913</v>
      </c>
    </row>
    <row r="38" spans="1:2" x14ac:dyDescent="0.25">
      <c r="A38" t="s">
        <v>384</v>
      </c>
      <c r="B38" s="6" t="s">
        <v>917</v>
      </c>
    </row>
    <row r="39" spans="1:2" x14ac:dyDescent="0.25">
      <c r="A39" t="s">
        <v>448</v>
      </c>
      <c r="B39" s="6" t="s">
        <v>967</v>
      </c>
    </row>
    <row r="40" spans="1:2" x14ac:dyDescent="0.25">
      <c r="A40" t="s">
        <v>531</v>
      </c>
      <c r="B40" s="6" t="s">
        <v>1030</v>
      </c>
    </row>
    <row r="41" spans="1:2" x14ac:dyDescent="0.25">
      <c r="A41" t="s">
        <v>508</v>
      </c>
      <c r="B41" s="6" t="s">
        <v>1012</v>
      </c>
    </row>
    <row r="42" spans="1:2" x14ac:dyDescent="0.25">
      <c r="A42" t="s">
        <v>424</v>
      </c>
      <c r="B42" s="6" t="s">
        <v>948</v>
      </c>
    </row>
    <row r="43" spans="1:2" x14ac:dyDescent="0.25">
      <c r="A43" t="s">
        <v>458</v>
      </c>
      <c r="B43" t="s">
        <v>975</v>
      </c>
    </row>
    <row r="44" spans="1:2" x14ac:dyDescent="0.25">
      <c r="A44" t="s">
        <v>526</v>
      </c>
      <c r="B44" t="s">
        <v>1026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0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19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</row>
    <row r="3" spans="1:8" x14ac:dyDescent="0.25">
      <c r="A3" t="s">
        <v>238</v>
      </c>
      <c r="B3" s="6" t="s">
        <v>159</v>
      </c>
      <c r="C3" s="6" t="s">
        <v>159</v>
      </c>
      <c r="D3" s="6" t="s">
        <v>159</v>
      </c>
      <c r="E3" s="6" t="s">
        <v>159</v>
      </c>
      <c r="F3" s="6" t="s">
        <v>159</v>
      </c>
      <c r="G3" s="6" t="s">
        <v>159</v>
      </c>
    </row>
    <row r="4" spans="1:8" x14ac:dyDescent="0.25">
      <c r="A4" t="s">
        <v>166</v>
      </c>
      <c r="B4" s="6">
        <v>79.3</v>
      </c>
      <c r="C4" s="6">
        <v>80.2</v>
      </c>
      <c r="D4" s="6">
        <v>79.900000000000006</v>
      </c>
      <c r="E4" s="6">
        <v>86.2</v>
      </c>
      <c r="F4" s="6">
        <v>85.4</v>
      </c>
      <c r="G4" s="6">
        <v>85.6</v>
      </c>
    </row>
    <row r="5" spans="1:8" x14ac:dyDescent="0.25">
      <c r="A5" t="s">
        <v>278</v>
      </c>
      <c r="B5" s="6">
        <v>83.5</v>
      </c>
      <c r="C5" s="6">
        <v>86.9</v>
      </c>
      <c r="D5" s="6">
        <v>85.6</v>
      </c>
      <c r="E5" s="6">
        <v>90.9</v>
      </c>
      <c r="F5" s="6">
        <v>92.3</v>
      </c>
      <c r="G5" s="6">
        <v>91.8</v>
      </c>
    </row>
    <row r="6" spans="1:8" x14ac:dyDescent="0.25">
      <c r="A6" t="s">
        <v>168</v>
      </c>
      <c r="B6" s="6">
        <v>85.9</v>
      </c>
      <c r="C6" s="6">
        <v>84.5</v>
      </c>
      <c r="D6" s="6">
        <v>85</v>
      </c>
      <c r="E6" s="6">
        <v>97.6</v>
      </c>
      <c r="F6" s="6">
        <v>96.8</v>
      </c>
      <c r="G6" s="6">
        <v>97.1</v>
      </c>
    </row>
    <row r="7" spans="1:8" x14ac:dyDescent="0.25">
      <c r="A7" t="s">
        <v>169</v>
      </c>
      <c r="B7" s="6">
        <v>95000</v>
      </c>
      <c r="C7" s="6">
        <v>88500</v>
      </c>
      <c r="D7" s="6">
        <v>90000</v>
      </c>
      <c r="E7" s="6">
        <v>99100</v>
      </c>
      <c r="F7" s="6">
        <v>85000</v>
      </c>
      <c r="G7" s="6">
        <v>89200</v>
      </c>
    </row>
    <row r="8" spans="1:8" x14ac:dyDescent="0.25">
      <c r="A8" t="s">
        <v>242</v>
      </c>
      <c r="B8" s="6" t="s">
        <v>159</v>
      </c>
      <c r="C8" s="6" t="s">
        <v>159</v>
      </c>
      <c r="D8" s="6" t="s">
        <v>159</v>
      </c>
      <c r="E8" s="6" t="s">
        <v>159</v>
      </c>
      <c r="F8" s="6" t="s">
        <v>159</v>
      </c>
      <c r="G8" s="6" t="s">
        <v>159</v>
      </c>
    </row>
    <row r="9" spans="1:8" x14ac:dyDescent="0.25">
      <c r="A9" t="s">
        <v>166</v>
      </c>
      <c r="B9" s="6">
        <v>85.7</v>
      </c>
      <c r="C9" s="6">
        <v>67.5</v>
      </c>
      <c r="D9" s="6">
        <v>76.2</v>
      </c>
      <c r="E9" s="6">
        <v>78.400000000000006</v>
      </c>
      <c r="F9" s="6">
        <v>78.7</v>
      </c>
      <c r="G9" s="6">
        <v>78.599999999999994</v>
      </c>
    </row>
    <row r="10" spans="1:8" x14ac:dyDescent="0.25">
      <c r="A10" t="s">
        <v>278</v>
      </c>
      <c r="B10" s="6">
        <v>89.5</v>
      </c>
      <c r="C10" s="6">
        <v>78.099999999999994</v>
      </c>
      <c r="D10" s="6">
        <v>83</v>
      </c>
      <c r="E10" s="6">
        <v>88.3</v>
      </c>
      <c r="F10" s="6">
        <v>89.6</v>
      </c>
      <c r="G10" s="6">
        <v>89</v>
      </c>
    </row>
    <row r="11" spans="1:8" x14ac:dyDescent="0.25">
      <c r="A11" t="s">
        <v>168</v>
      </c>
      <c r="B11">
        <v>82.7</v>
      </c>
      <c r="C11">
        <v>85.1</v>
      </c>
      <c r="D11">
        <v>84</v>
      </c>
      <c r="E11">
        <v>96.2</v>
      </c>
      <c r="F11">
        <v>96.1</v>
      </c>
      <c r="G11">
        <v>96.1</v>
      </c>
    </row>
    <row r="12" spans="1:8" x14ac:dyDescent="0.25">
      <c r="A12" t="s">
        <v>169</v>
      </c>
      <c r="B12">
        <v>96500</v>
      </c>
      <c r="C12">
        <v>91300</v>
      </c>
      <c r="D12">
        <v>95000</v>
      </c>
      <c r="E12">
        <v>96000</v>
      </c>
      <c r="F12">
        <v>94000</v>
      </c>
      <c r="G12">
        <v>95000</v>
      </c>
    </row>
    <row r="14" spans="1:8" x14ac:dyDescent="0.25">
      <c r="A14" t="s">
        <v>171</v>
      </c>
    </row>
    <row r="15" spans="1:8" x14ac:dyDescent="0.25">
      <c r="A15" t="s">
        <v>172</v>
      </c>
    </row>
    <row r="16" spans="1:8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216</v>
      </c>
    </row>
    <row r="23" spans="1:1" x14ac:dyDescent="0.25">
      <c r="A23" t="s">
        <v>281</v>
      </c>
    </row>
    <row r="24" spans="1:1" x14ac:dyDescent="0.25">
      <c r="A24" t="s">
        <v>282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</sheetData>
  <pageMargins left="0.7" right="0.7" top="0.75" bottom="0.75" header="0.3" footer="0.3"/>
  <pageSetup paperSize="9"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C89"/>
  <sheetViews>
    <sheetView workbookViewId="0"/>
  </sheetViews>
  <sheetFormatPr defaultColWidth="11.42578125" defaultRowHeight="15" x14ac:dyDescent="0.25"/>
  <cols>
    <col min="1" max="1" width="54.7109375" customWidth="1"/>
    <col min="2" max="2" width="90.7109375" customWidth="1"/>
  </cols>
  <sheetData>
    <row r="1" spans="1:3" x14ac:dyDescent="0.25">
      <c r="A1" s="4" t="s">
        <v>155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1418</v>
      </c>
      <c r="B3" s="6" t="s">
        <v>222</v>
      </c>
    </row>
    <row r="4" spans="1:3" x14ac:dyDescent="0.25">
      <c r="A4" t="s">
        <v>1299</v>
      </c>
      <c r="B4" s="6" t="s">
        <v>222</v>
      </c>
    </row>
    <row r="5" spans="1:3" x14ac:dyDescent="0.25">
      <c r="A5" t="s">
        <v>1367</v>
      </c>
      <c r="B5" s="6" t="s">
        <v>222</v>
      </c>
    </row>
    <row r="6" spans="1:3" x14ac:dyDescent="0.25">
      <c r="A6" t="s">
        <v>1391</v>
      </c>
      <c r="B6" s="6" t="s">
        <v>222</v>
      </c>
    </row>
    <row r="7" spans="1:3" x14ac:dyDescent="0.25">
      <c r="A7" t="s">
        <v>1354</v>
      </c>
      <c r="B7" s="6" t="s">
        <v>222</v>
      </c>
    </row>
    <row r="8" spans="1:3" x14ac:dyDescent="0.25">
      <c r="A8" t="s">
        <v>1324</v>
      </c>
      <c r="B8" s="6" t="s">
        <v>222</v>
      </c>
    </row>
    <row r="9" spans="1:3" x14ac:dyDescent="0.25">
      <c r="A9" t="s">
        <v>1294</v>
      </c>
      <c r="B9" s="6" t="s">
        <v>222</v>
      </c>
    </row>
    <row r="10" spans="1:3" x14ac:dyDescent="0.25">
      <c r="A10" t="s">
        <v>1330</v>
      </c>
      <c r="B10" s="6" t="s">
        <v>1498</v>
      </c>
    </row>
    <row r="11" spans="1:3" x14ac:dyDescent="0.25">
      <c r="A11" t="s">
        <v>1258</v>
      </c>
      <c r="B11" s="6" t="s">
        <v>222</v>
      </c>
    </row>
    <row r="12" spans="1:3" x14ac:dyDescent="0.25">
      <c r="A12" t="s">
        <v>1348</v>
      </c>
      <c r="B12" s="6" t="s">
        <v>222</v>
      </c>
    </row>
    <row r="13" spans="1:3" x14ac:dyDescent="0.25">
      <c r="A13" t="s">
        <v>1347</v>
      </c>
      <c r="B13" s="6" t="s">
        <v>222</v>
      </c>
    </row>
    <row r="14" spans="1:3" x14ac:dyDescent="0.25">
      <c r="A14" t="s">
        <v>1281</v>
      </c>
      <c r="B14" s="6" t="s">
        <v>222</v>
      </c>
    </row>
    <row r="15" spans="1:3" x14ac:dyDescent="0.25">
      <c r="A15" t="s">
        <v>1396</v>
      </c>
      <c r="B15" s="6" t="s">
        <v>222</v>
      </c>
    </row>
    <row r="16" spans="1:3" x14ac:dyDescent="0.25">
      <c r="A16" t="s">
        <v>1221</v>
      </c>
      <c r="B16" s="6" t="s">
        <v>1439</v>
      </c>
    </row>
    <row r="17" spans="1:2" x14ac:dyDescent="0.25">
      <c r="A17" t="s">
        <v>1402</v>
      </c>
      <c r="B17" s="6" t="s">
        <v>1516</v>
      </c>
    </row>
    <row r="18" spans="1:2" x14ac:dyDescent="0.25">
      <c r="A18" t="s">
        <v>1375</v>
      </c>
      <c r="B18" s="6" t="s">
        <v>1508</v>
      </c>
    </row>
    <row r="19" spans="1:2" x14ac:dyDescent="0.25">
      <c r="A19" t="s">
        <v>1243</v>
      </c>
      <c r="B19" s="6" t="s">
        <v>1451</v>
      </c>
    </row>
    <row r="20" spans="1:2" x14ac:dyDescent="0.25">
      <c r="A20" t="s">
        <v>1401</v>
      </c>
      <c r="B20" s="6" t="s">
        <v>1512</v>
      </c>
    </row>
    <row r="21" spans="1:2" x14ac:dyDescent="0.25">
      <c r="A21" t="s">
        <v>1252</v>
      </c>
      <c r="B21" s="6" t="s">
        <v>1463</v>
      </c>
    </row>
    <row r="22" spans="1:2" x14ac:dyDescent="0.25">
      <c r="A22" t="s">
        <v>1297</v>
      </c>
      <c r="B22" s="6" t="s">
        <v>222</v>
      </c>
    </row>
    <row r="23" spans="1:2" x14ac:dyDescent="0.25">
      <c r="A23" t="s">
        <v>1229</v>
      </c>
      <c r="B23" s="6" t="s">
        <v>222</v>
      </c>
    </row>
    <row r="24" spans="1:2" x14ac:dyDescent="0.25">
      <c r="A24" t="s">
        <v>1404</v>
      </c>
      <c r="B24" s="6" t="s">
        <v>222</v>
      </c>
    </row>
    <row r="25" spans="1:2" x14ac:dyDescent="0.25">
      <c r="A25" t="s">
        <v>1270</v>
      </c>
      <c r="B25" s="6" t="s">
        <v>1473</v>
      </c>
    </row>
    <row r="26" spans="1:2" x14ac:dyDescent="0.25">
      <c r="A26" t="s">
        <v>1427</v>
      </c>
      <c r="B26" s="6" t="s">
        <v>1525</v>
      </c>
    </row>
    <row r="27" spans="1:2" x14ac:dyDescent="0.25">
      <c r="A27" t="s">
        <v>1336</v>
      </c>
      <c r="B27" s="6" t="s">
        <v>222</v>
      </c>
    </row>
    <row r="28" spans="1:2" x14ac:dyDescent="0.25">
      <c r="A28" t="s">
        <v>1291</v>
      </c>
      <c r="B28" s="6" t="s">
        <v>1481</v>
      </c>
    </row>
    <row r="29" spans="1:2" x14ac:dyDescent="0.25">
      <c r="A29" t="s">
        <v>1317</v>
      </c>
      <c r="B29" s="6" t="s">
        <v>222</v>
      </c>
    </row>
    <row r="30" spans="1:2" x14ac:dyDescent="0.25">
      <c r="A30" t="s">
        <v>1242</v>
      </c>
      <c r="B30" s="6" t="s">
        <v>1447</v>
      </c>
    </row>
    <row r="31" spans="1:2" x14ac:dyDescent="0.25">
      <c r="A31" t="s">
        <v>1231</v>
      </c>
      <c r="B31" s="6" t="s">
        <v>1443</v>
      </c>
    </row>
    <row r="32" spans="1:2" x14ac:dyDescent="0.25">
      <c r="A32" t="s">
        <v>1251</v>
      </c>
      <c r="B32" s="6" t="s">
        <v>222</v>
      </c>
    </row>
    <row r="33" spans="1:2" x14ac:dyDescent="0.25">
      <c r="A33" t="s">
        <v>1405</v>
      </c>
      <c r="B33" s="6" t="s">
        <v>222</v>
      </c>
    </row>
    <row r="34" spans="1:2" x14ac:dyDescent="0.25">
      <c r="A34" t="s">
        <v>1269</v>
      </c>
      <c r="B34" s="6" t="s">
        <v>222</v>
      </c>
    </row>
    <row r="35" spans="1:2" x14ac:dyDescent="0.25">
      <c r="A35" t="s">
        <v>1290</v>
      </c>
      <c r="B35" s="6" t="s">
        <v>1477</v>
      </c>
    </row>
    <row r="36" spans="1:2" x14ac:dyDescent="0.25">
      <c r="A36" t="s">
        <v>1353</v>
      </c>
      <c r="B36" s="6" t="s">
        <v>222</v>
      </c>
    </row>
    <row r="37" spans="1:2" x14ac:dyDescent="0.25">
      <c r="A37" t="s">
        <v>1257</v>
      </c>
      <c r="B37" s="6" t="s">
        <v>1467</v>
      </c>
    </row>
    <row r="38" spans="1:2" x14ac:dyDescent="0.25">
      <c r="A38" t="s">
        <v>1296</v>
      </c>
      <c r="B38" s="6" t="s">
        <v>1486</v>
      </c>
    </row>
    <row r="39" spans="1:2" x14ac:dyDescent="0.25">
      <c r="A39" t="s">
        <v>1322</v>
      </c>
      <c r="B39" s="6" t="s">
        <v>1494</v>
      </c>
    </row>
    <row r="40" spans="1:2" x14ac:dyDescent="0.25">
      <c r="A40" t="s">
        <v>1298</v>
      </c>
      <c r="B40" s="6" t="s">
        <v>222</v>
      </c>
    </row>
    <row r="41" spans="1:2" x14ac:dyDescent="0.25">
      <c r="A41" t="s">
        <v>1362</v>
      </c>
      <c r="B41" s="6" t="s">
        <v>222</v>
      </c>
    </row>
    <row r="42" spans="1:2" x14ac:dyDescent="0.25">
      <c r="A42" t="s">
        <v>1312</v>
      </c>
      <c r="B42" s="6" t="s">
        <v>222</v>
      </c>
    </row>
    <row r="43" spans="1:2" x14ac:dyDescent="0.25">
      <c r="A43" t="s">
        <v>1321</v>
      </c>
      <c r="B43" s="6" t="s">
        <v>1490</v>
      </c>
    </row>
    <row r="44" spans="1:2" x14ac:dyDescent="0.25">
      <c r="A44" t="s">
        <v>1248</v>
      </c>
      <c r="B44" s="6" t="s">
        <v>1455</v>
      </c>
    </row>
    <row r="45" spans="1:2" x14ac:dyDescent="0.25">
      <c r="A45" t="s">
        <v>1295</v>
      </c>
      <c r="B45" s="6" t="s">
        <v>222</v>
      </c>
    </row>
    <row r="46" spans="1:2" x14ac:dyDescent="0.25">
      <c r="A46" t="s">
        <v>1359</v>
      </c>
      <c r="B46" s="6" t="s">
        <v>222</v>
      </c>
    </row>
    <row r="47" spans="1:2" x14ac:dyDescent="0.25">
      <c r="A47" t="s">
        <v>1250</v>
      </c>
      <c r="B47" s="6" t="s">
        <v>1459</v>
      </c>
    </row>
    <row r="48" spans="1:2" x14ac:dyDescent="0.25">
      <c r="A48" t="s">
        <v>1300</v>
      </c>
      <c r="B48" s="6" t="s">
        <v>222</v>
      </c>
    </row>
    <row r="49" spans="1:2" x14ac:dyDescent="0.25">
      <c r="A49" t="s">
        <v>1215</v>
      </c>
      <c r="B49" s="6" t="s">
        <v>159</v>
      </c>
    </row>
    <row r="50" spans="1:2" x14ac:dyDescent="0.25">
      <c r="A50" t="s">
        <v>1216</v>
      </c>
      <c r="B50" s="6" t="s">
        <v>159</v>
      </c>
    </row>
    <row r="51" spans="1:2" x14ac:dyDescent="0.25">
      <c r="A51" t="s">
        <v>1226</v>
      </c>
      <c r="B51" s="6" t="s">
        <v>159</v>
      </c>
    </row>
    <row r="52" spans="1:2" x14ac:dyDescent="0.25">
      <c r="A52" t="s">
        <v>1236</v>
      </c>
      <c r="B52" s="6" t="s">
        <v>159</v>
      </c>
    </row>
    <row r="53" spans="1:2" x14ac:dyDescent="0.25">
      <c r="A53" t="s">
        <v>1237</v>
      </c>
      <c r="B53" s="6" t="s">
        <v>159</v>
      </c>
    </row>
    <row r="54" spans="1:2" x14ac:dyDescent="0.25">
      <c r="A54" t="s">
        <v>1238</v>
      </c>
      <c r="B54" s="6" t="s">
        <v>159</v>
      </c>
    </row>
    <row r="55" spans="1:2" x14ac:dyDescent="0.25">
      <c r="A55" t="s">
        <v>1241</v>
      </c>
      <c r="B55" s="6" t="s">
        <v>159</v>
      </c>
    </row>
    <row r="56" spans="1:2" x14ac:dyDescent="0.25">
      <c r="A56" t="s">
        <v>1249</v>
      </c>
      <c r="B56" s="6" t="s">
        <v>159</v>
      </c>
    </row>
    <row r="57" spans="1:2" x14ac:dyDescent="0.25">
      <c r="A57" t="s">
        <v>1263</v>
      </c>
      <c r="B57" s="6" t="s">
        <v>159</v>
      </c>
    </row>
    <row r="58" spans="1:2" x14ac:dyDescent="0.25">
      <c r="A58" t="s">
        <v>1266</v>
      </c>
      <c r="B58" s="6" t="s">
        <v>159</v>
      </c>
    </row>
    <row r="59" spans="1:2" x14ac:dyDescent="0.25">
      <c r="A59" t="s">
        <v>1275</v>
      </c>
      <c r="B59" s="6" t="s">
        <v>159</v>
      </c>
    </row>
    <row r="60" spans="1:2" x14ac:dyDescent="0.25">
      <c r="A60" t="s">
        <v>1276</v>
      </c>
      <c r="B60" s="6" t="s">
        <v>159</v>
      </c>
    </row>
    <row r="61" spans="1:2" x14ac:dyDescent="0.25">
      <c r="A61" t="s">
        <v>1284</v>
      </c>
      <c r="B61" s="6" t="s">
        <v>159</v>
      </c>
    </row>
    <row r="62" spans="1:2" x14ac:dyDescent="0.25">
      <c r="A62" t="s">
        <v>1285</v>
      </c>
      <c r="B62" s="6" t="s">
        <v>159</v>
      </c>
    </row>
    <row r="63" spans="1:2" x14ac:dyDescent="0.25">
      <c r="A63" t="s">
        <v>1304</v>
      </c>
      <c r="B63" s="6" t="s">
        <v>159</v>
      </c>
    </row>
    <row r="64" spans="1:2" x14ac:dyDescent="0.25">
      <c r="A64" t="s">
        <v>1307</v>
      </c>
      <c r="B64" s="6" t="s">
        <v>159</v>
      </c>
    </row>
    <row r="65" spans="1:2" x14ac:dyDescent="0.25">
      <c r="A65" t="s">
        <v>1308</v>
      </c>
      <c r="B65" s="6" t="s">
        <v>159</v>
      </c>
    </row>
    <row r="66" spans="1:2" x14ac:dyDescent="0.25">
      <c r="A66" t="s">
        <v>1320</v>
      </c>
      <c r="B66" s="6" t="s">
        <v>159</v>
      </c>
    </row>
    <row r="67" spans="1:2" x14ac:dyDescent="0.25">
      <c r="A67" t="s">
        <v>1323</v>
      </c>
      <c r="B67" s="6" t="s">
        <v>159</v>
      </c>
    </row>
    <row r="68" spans="1:2" x14ac:dyDescent="0.25">
      <c r="A68" t="s">
        <v>1325</v>
      </c>
      <c r="B68" s="6" t="s">
        <v>159</v>
      </c>
    </row>
    <row r="69" spans="1:2" x14ac:dyDescent="0.25">
      <c r="A69" t="s">
        <v>1329</v>
      </c>
      <c r="B69" s="6" t="s">
        <v>159</v>
      </c>
    </row>
    <row r="70" spans="1:2" x14ac:dyDescent="0.25">
      <c r="A70" t="s">
        <v>1331</v>
      </c>
      <c r="B70" s="6" t="s">
        <v>159</v>
      </c>
    </row>
    <row r="71" spans="1:2" x14ac:dyDescent="0.25">
      <c r="A71" t="s">
        <v>1341</v>
      </c>
      <c r="B71" s="6" t="s">
        <v>159</v>
      </c>
    </row>
    <row r="72" spans="1:2" x14ac:dyDescent="0.25">
      <c r="A72" t="s">
        <v>1343</v>
      </c>
      <c r="B72" s="6" t="s">
        <v>159</v>
      </c>
    </row>
    <row r="73" spans="1:2" x14ac:dyDescent="0.25">
      <c r="A73" t="s">
        <v>1355</v>
      </c>
      <c r="B73" s="6" t="s">
        <v>159</v>
      </c>
    </row>
    <row r="74" spans="1:2" x14ac:dyDescent="0.25">
      <c r="A74" t="s">
        <v>1360</v>
      </c>
      <c r="B74" s="6" t="s">
        <v>159</v>
      </c>
    </row>
    <row r="75" spans="1:2" x14ac:dyDescent="0.25">
      <c r="A75" t="s">
        <v>1361</v>
      </c>
      <c r="B75" s="6" t="s">
        <v>159</v>
      </c>
    </row>
    <row r="76" spans="1:2" x14ac:dyDescent="0.25">
      <c r="A76" t="s">
        <v>1366</v>
      </c>
      <c r="B76" s="6" t="s">
        <v>159</v>
      </c>
    </row>
    <row r="77" spans="1:2" x14ac:dyDescent="0.25">
      <c r="A77" t="s">
        <v>1372</v>
      </c>
      <c r="B77" s="6" t="s">
        <v>159</v>
      </c>
    </row>
    <row r="78" spans="1:2" x14ac:dyDescent="0.25">
      <c r="A78" t="s">
        <v>1373</v>
      </c>
      <c r="B78" s="6" t="s">
        <v>159</v>
      </c>
    </row>
    <row r="79" spans="1:2" x14ac:dyDescent="0.25">
      <c r="A79" t="s">
        <v>1374</v>
      </c>
      <c r="B79" s="6" t="s">
        <v>159</v>
      </c>
    </row>
    <row r="80" spans="1:2" x14ac:dyDescent="0.25">
      <c r="A80" t="s">
        <v>1380</v>
      </c>
      <c r="B80" s="6" t="s">
        <v>159</v>
      </c>
    </row>
    <row r="81" spans="1:2" x14ac:dyDescent="0.25">
      <c r="A81" t="s">
        <v>1385</v>
      </c>
      <c r="B81" s="6" t="s">
        <v>159</v>
      </c>
    </row>
    <row r="82" spans="1:2" x14ac:dyDescent="0.25">
      <c r="A82" t="s">
        <v>1390</v>
      </c>
      <c r="B82" s="6" t="s">
        <v>159</v>
      </c>
    </row>
    <row r="83" spans="1:2" x14ac:dyDescent="0.25">
      <c r="A83" t="s">
        <v>1395</v>
      </c>
      <c r="B83" s="6" t="s">
        <v>159</v>
      </c>
    </row>
    <row r="84" spans="1:2" x14ac:dyDescent="0.25">
      <c r="A84" t="s">
        <v>1403</v>
      </c>
      <c r="B84" s="6" t="s">
        <v>159</v>
      </c>
    </row>
    <row r="85" spans="1:2" x14ac:dyDescent="0.25">
      <c r="A85" t="s">
        <v>1410</v>
      </c>
      <c r="B85" s="6" t="s">
        <v>159</v>
      </c>
    </row>
    <row r="86" spans="1:2" x14ac:dyDescent="0.25">
      <c r="A86" t="s">
        <v>1413</v>
      </c>
      <c r="B86" s="6" t="s">
        <v>159</v>
      </c>
    </row>
    <row r="87" spans="1:2" x14ac:dyDescent="0.25">
      <c r="A87" t="s">
        <v>1417</v>
      </c>
      <c r="B87" s="6" t="s">
        <v>159</v>
      </c>
    </row>
    <row r="88" spans="1:2" x14ac:dyDescent="0.25">
      <c r="A88" t="s">
        <v>1419</v>
      </c>
      <c r="B88" t="s">
        <v>159</v>
      </c>
    </row>
    <row r="89" spans="1:2" x14ac:dyDescent="0.25">
      <c r="A89" t="s">
        <v>1423</v>
      </c>
      <c r="B89" t="s">
        <v>159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156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566</v>
      </c>
      <c r="B3" s="6" t="s">
        <v>1206</v>
      </c>
    </row>
    <row r="4" spans="1:3" x14ac:dyDescent="0.25">
      <c r="A4" t="s">
        <v>536</v>
      </c>
      <c r="B4" s="6" t="s">
        <v>1182</v>
      </c>
    </row>
    <row r="5" spans="1:3" x14ac:dyDescent="0.25">
      <c r="A5" t="s">
        <v>521</v>
      </c>
      <c r="B5" s="6" t="s">
        <v>1170</v>
      </c>
    </row>
    <row r="6" spans="1:3" x14ac:dyDescent="0.25">
      <c r="A6" t="s">
        <v>443</v>
      </c>
      <c r="B6" s="6" t="s">
        <v>1117</v>
      </c>
    </row>
    <row r="7" spans="1:3" x14ac:dyDescent="0.25">
      <c r="A7" t="s">
        <v>434</v>
      </c>
      <c r="B7" s="6" t="s">
        <v>1110</v>
      </c>
    </row>
    <row r="8" spans="1:3" x14ac:dyDescent="0.25">
      <c r="A8" t="s">
        <v>453</v>
      </c>
      <c r="B8" s="6" t="s">
        <v>1125</v>
      </c>
    </row>
    <row r="9" spans="1:3" x14ac:dyDescent="0.25">
      <c r="A9" t="s">
        <v>458</v>
      </c>
      <c r="B9" s="6" t="s">
        <v>1128</v>
      </c>
    </row>
    <row r="10" spans="1:3" x14ac:dyDescent="0.25">
      <c r="A10" t="s">
        <v>409</v>
      </c>
      <c r="B10" s="6" t="s">
        <v>1090</v>
      </c>
    </row>
    <row r="11" spans="1:3" x14ac:dyDescent="0.25">
      <c r="A11" t="s">
        <v>518</v>
      </c>
      <c r="B11" s="6" t="s">
        <v>222</v>
      </c>
    </row>
    <row r="12" spans="1:3" x14ac:dyDescent="0.25">
      <c r="A12" t="s">
        <v>374</v>
      </c>
      <c r="B12" s="6" t="s">
        <v>1066</v>
      </c>
    </row>
    <row r="13" spans="1:3" x14ac:dyDescent="0.25">
      <c r="A13" t="s">
        <v>369</v>
      </c>
      <c r="B13" s="6" t="s">
        <v>1062</v>
      </c>
    </row>
    <row r="14" spans="1:3" x14ac:dyDescent="0.25">
      <c r="A14" t="s">
        <v>399</v>
      </c>
      <c r="B14" s="6" t="s">
        <v>1082</v>
      </c>
    </row>
    <row r="15" spans="1:3" x14ac:dyDescent="0.25">
      <c r="A15" t="s">
        <v>394</v>
      </c>
      <c r="B15" s="6" t="s">
        <v>1078</v>
      </c>
    </row>
    <row r="16" spans="1:3" x14ac:dyDescent="0.25">
      <c r="A16" t="s">
        <v>493</v>
      </c>
      <c r="B16" s="6" t="s">
        <v>1154</v>
      </c>
    </row>
    <row r="17" spans="1:2" x14ac:dyDescent="0.25">
      <c r="A17" t="s">
        <v>379</v>
      </c>
      <c r="B17" s="6" t="s">
        <v>222</v>
      </c>
    </row>
    <row r="18" spans="1:2" x14ac:dyDescent="0.25">
      <c r="A18" t="s">
        <v>473</v>
      </c>
      <c r="B18" s="6" t="s">
        <v>1139</v>
      </c>
    </row>
    <row r="19" spans="1:2" x14ac:dyDescent="0.25">
      <c r="A19" t="s">
        <v>419</v>
      </c>
      <c r="B19" s="6" t="s">
        <v>1098</v>
      </c>
    </row>
    <row r="20" spans="1:2" x14ac:dyDescent="0.25">
      <c r="A20" t="s">
        <v>448</v>
      </c>
      <c r="B20" s="6" t="s">
        <v>1121</v>
      </c>
    </row>
    <row r="21" spans="1:2" x14ac:dyDescent="0.25">
      <c r="A21" t="s">
        <v>414</v>
      </c>
      <c r="B21" s="6" t="s">
        <v>1094</v>
      </c>
    </row>
    <row r="22" spans="1:2" x14ac:dyDescent="0.25">
      <c r="A22" t="s">
        <v>561</v>
      </c>
      <c r="B22" s="6" t="s">
        <v>1202</v>
      </c>
    </row>
    <row r="23" spans="1:2" x14ac:dyDescent="0.25">
      <c r="A23" t="s">
        <v>438</v>
      </c>
      <c r="B23" s="6" t="s">
        <v>1114</v>
      </c>
    </row>
    <row r="24" spans="1:2" x14ac:dyDescent="0.25">
      <c r="A24" t="s">
        <v>541</v>
      </c>
      <c r="B24" s="6" t="s">
        <v>1186</v>
      </c>
    </row>
    <row r="25" spans="1:2" x14ac:dyDescent="0.25">
      <c r="A25" t="s">
        <v>551</v>
      </c>
      <c r="B25" s="6" t="s">
        <v>1194</v>
      </c>
    </row>
    <row r="26" spans="1:2" x14ac:dyDescent="0.25">
      <c r="A26" t="s">
        <v>429</v>
      </c>
      <c r="B26" s="6" t="s">
        <v>1106</v>
      </c>
    </row>
    <row r="27" spans="1:2" x14ac:dyDescent="0.25">
      <c r="A27" t="s">
        <v>571</v>
      </c>
      <c r="B27" s="6" t="s">
        <v>1822</v>
      </c>
    </row>
    <row r="28" spans="1:2" x14ac:dyDescent="0.25">
      <c r="A28" t="s">
        <v>463</v>
      </c>
      <c r="B28" s="6" t="s">
        <v>1131</v>
      </c>
    </row>
    <row r="29" spans="1:2" x14ac:dyDescent="0.25">
      <c r="A29" t="s">
        <v>546</v>
      </c>
      <c r="B29" s="6" t="s">
        <v>1190</v>
      </c>
    </row>
    <row r="30" spans="1:2" x14ac:dyDescent="0.25">
      <c r="A30" t="s">
        <v>556</v>
      </c>
      <c r="B30" s="6" t="s">
        <v>1198</v>
      </c>
    </row>
    <row r="31" spans="1:2" x14ac:dyDescent="0.25">
      <c r="A31" t="s">
        <v>513</v>
      </c>
      <c r="B31" s="6" t="s">
        <v>1166</v>
      </c>
    </row>
    <row r="32" spans="1:2" x14ac:dyDescent="0.25">
      <c r="A32" t="s">
        <v>503</v>
      </c>
      <c r="B32" s="6" t="s">
        <v>1162</v>
      </c>
    </row>
    <row r="33" spans="1:2" x14ac:dyDescent="0.25">
      <c r="A33" t="s">
        <v>404</v>
      </c>
      <c r="B33" s="6" t="s">
        <v>1086</v>
      </c>
    </row>
    <row r="34" spans="1:2" x14ac:dyDescent="0.25">
      <c r="A34" t="s">
        <v>384</v>
      </c>
      <c r="B34" s="6" t="s">
        <v>1071</v>
      </c>
    </row>
    <row r="35" spans="1:2" x14ac:dyDescent="0.25">
      <c r="A35" t="s">
        <v>424</v>
      </c>
      <c r="B35" s="6" t="s">
        <v>1102</v>
      </c>
    </row>
    <row r="36" spans="1:2" x14ac:dyDescent="0.25">
      <c r="A36" t="s">
        <v>478</v>
      </c>
      <c r="B36" s="6" t="s">
        <v>1143</v>
      </c>
    </row>
    <row r="37" spans="1:2" x14ac:dyDescent="0.25">
      <c r="A37" t="s">
        <v>498</v>
      </c>
      <c r="B37" s="6" t="s">
        <v>1158</v>
      </c>
    </row>
    <row r="38" spans="1:2" x14ac:dyDescent="0.25">
      <c r="A38" t="s">
        <v>488</v>
      </c>
      <c r="B38" s="6" t="s">
        <v>1151</v>
      </c>
    </row>
    <row r="39" spans="1:2" x14ac:dyDescent="0.25">
      <c r="A39" t="s">
        <v>526</v>
      </c>
      <c r="B39" s="6" t="s">
        <v>1174</v>
      </c>
    </row>
    <row r="40" spans="1:2" x14ac:dyDescent="0.25">
      <c r="A40" t="s">
        <v>531</v>
      </c>
      <c r="B40" s="6" t="s">
        <v>1178</v>
      </c>
    </row>
    <row r="41" spans="1:2" x14ac:dyDescent="0.25">
      <c r="A41" t="s">
        <v>483</v>
      </c>
      <c r="B41" s="6" t="s">
        <v>1147</v>
      </c>
    </row>
    <row r="42" spans="1:2" x14ac:dyDescent="0.25">
      <c r="A42" t="s">
        <v>468</v>
      </c>
      <c r="B42" s="6" t="s">
        <v>1135</v>
      </c>
    </row>
    <row r="43" spans="1:2" x14ac:dyDescent="0.25">
      <c r="A43" t="s">
        <v>389</v>
      </c>
      <c r="B43" t="s">
        <v>1074</v>
      </c>
    </row>
    <row r="44" spans="1:2" x14ac:dyDescent="0.25">
      <c r="A44" t="s">
        <v>508</v>
      </c>
      <c r="B44" t="s">
        <v>222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</cols>
  <sheetData>
    <row r="1" spans="1:3" x14ac:dyDescent="0.25">
      <c r="A1" s="4" t="s">
        <v>157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1819</v>
      </c>
    </row>
    <row r="3" spans="1:3" x14ac:dyDescent="0.25">
      <c r="A3" t="s">
        <v>414</v>
      </c>
      <c r="B3" s="6" t="s">
        <v>1097</v>
      </c>
    </row>
    <row r="4" spans="1:3" x14ac:dyDescent="0.25">
      <c r="A4" t="s">
        <v>473</v>
      </c>
      <c r="B4" s="6" t="s">
        <v>1142</v>
      </c>
    </row>
    <row r="5" spans="1:3" x14ac:dyDescent="0.25">
      <c r="A5" t="s">
        <v>488</v>
      </c>
      <c r="B5" s="6" t="s">
        <v>1153</v>
      </c>
    </row>
    <row r="6" spans="1:3" x14ac:dyDescent="0.25">
      <c r="A6" t="s">
        <v>438</v>
      </c>
      <c r="B6" s="6" t="s">
        <v>876</v>
      </c>
    </row>
    <row r="7" spans="1:3" x14ac:dyDescent="0.25">
      <c r="A7" t="s">
        <v>453</v>
      </c>
      <c r="B7" s="6" t="s">
        <v>840</v>
      </c>
    </row>
    <row r="8" spans="1:3" x14ac:dyDescent="0.25">
      <c r="A8" t="s">
        <v>556</v>
      </c>
      <c r="B8" s="6" t="s">
        <v>1201</v>
      </c>
    </row>
    <row r="9" spans="1:3" x14ac:dyDescent="0.25">
      <c r="A9" t="s">
        <v>399</v>
      </c>
      <c r="B9" s="6" t="s">
        <v>1085</v>
      </c>
    </row>
    <row r="10" spans="1:3" x14ac:dyDescent="0.25">
      <c r="A10" t="s">
        <v>429</v>
      </c>
      <c r="B10" s="6" t="s">
        <v>1109</v>
      </c>
    </row>
    <row r="11" spans="1:3" x14ac:dyDescent="0.25">
      <c r="A11" t="s">
        <v>434</v>
      </c>
      <c r="B11" s="6" t="s">
        <v>1113</v>
      </c>
    </row>
    <row r="12" spans="1:3" x14ac:dyDescent="0.25">
      <c r="A12" t="s">
        <v>443</v>
      </c>
      <c r="B12" s="6" t="s">
        <v>1120</v>
      </c>
    </row>
    <row r="13" spans="1:3" x14ac:dyDescent="0.25">
      <c r="A13" t="s">
        <v>478</v>
      </c>
      <c r="B13" s="6" t="s">
        <v>1146</v>
      </c>
    </row>
    <row r="14" spans="1:3" x14ac:dyDescent="0.25">
      <c r="A14" t="s">
        <v>419</v>
      </c>
      <c r="B14" s="6" t="s">
        <v>1101</v>
      </c>
    </row>
    <row r="15" spans="1:3" x14ac:dyDescent="0.25">
      <c r="A15" t="s">
        <v>468</v>
      </c>
      <c r="B15" s="6" t="s">
        <v>1138</v>
      </c>
    </row>
    <row r="16" spans="1:3" x14ac:dyDescent="0.25">
      <c r="A16" t="s">
        <v>561</v>
      </c>
      <c r="B16" s="6" t="s">
        <v>1205</v>
      </c>
    </row>
    <row r="17" spans="1:2" x14ac:dyDescent="0.25">
      <c r="A17" t="s">
        <v>409</v>
      </c>
      <c r="B17" s="6" t="s">
        <v>1093</v>
      </c>
    </row>
    <row r="18" spans="1:2" x14ac:dyDescent="0.25">
      <c r="A18" t="s">
        <v>493</v>
      </c>
      <c r="B18" s="6" t="s">
        <v>1157</v>
      </c>
    </row>
    <row r="19" spans="1:2" x14ac:dyDescent="0.25">
      <c r="A19" t="s">
        <v>531</v>
      </c>
      <c r="B19" s="6" t="s">
        <v>1181</v>
      </c>
    </row>
    <row r="20" spans="1:2" x14ac:dyDescent="0.25">
      <c r="A20" t="s">
        <v>571</v>
      </c>
      <c r="B20" s="6" t="s">
        <v>1213</v>
      </c>
    </row>
    <row r="21" spans="1:2" x14ac:dyDescent="0.25">
      <c r="A21" t="s">
        <v>566</v>
      </c>
      <c r="B21" s="6" t="s">
        <v>1209</v>
      </c>
    </row>
    <row r="22" spans="1:2" x14ac:dyDescent="0.25">
      <c r="A22" t="s">
        <v>541</v>
      </c>
      <c r="B22" s="6" t="s">
        <v>1189</v>
      </c>
    </row>
    <row r="23" spans="1:2" x14ac:dyDescent="0.25">
      <c r="A23" t="s">
        <v>424</v>
      </c>
      <c r="B23" s="6" t="s">
        <v>1105</v>
      </c>
    </row>
    <row r="24" spans="1:2" x14ac:dyDescent="0.25">
      <c r="A24" t="s">
        <v>551</v>
      </c>
      <c r="B24" s="6" t="s">
        <v>1197</v>
      </c>
    </row>
    <row r="25" spans="1:2" x14ac:dyDescent="0.25">
      <c r="A25" t="s">
        <v>448</v>
      </c>
      <c r="B25" s="6" t="s">
        <v>1124</v>
      </c>
    </row>
    <row r="26" spans="1:2" x14ac:dyDescent="0.25">
      <c r="A26" t="s">
        <v>463</v>
      </c>
      <c r="B26" s="6" t="s">
        <v>1134</v>
      </c>
    </row>
    <row r="27" spans="1:2" x14ac:dyDescent="0.25">
      <c r="A27" t="s">
        <v>503</v>
      </c>
      <c r="B27" s="6" t="s">
        <v>1165</v>
      </c>
    </row>
    <row r="28" spans="1:2" x14ac:dyDescent="0.25">
      <c r="A28" t="s">
        <v>526</v>
      </c>
      <c r="B28" s="6" t="s">
        <v>1177</v>
      </c>
    </row>
    <row r="29" spans="1:2" x14ac:dyDescent="0.25">
      <c r="A29" t="s">
        <v>384</v>
      </c>
      <c r="B29" s="6" t="s">
        <v>222</v>
      </c>
    </row>
    <row r="30" spans="1:2" x14ac:dyDescent="0.25">
      <c r="A30" t="s">
        <v>394</v>
      </c>
      <c r="B30" s="6" t="s">
        <v>1081</v>
      </c>
    </row>
    <row r="31" spans="1:2" x14ac:dyDescent="0.25">
      <c r="A31" t="s">
        <v>546</v>
      </c>
      <c r="B31" s="6" t="s">
        <v>1193</v>
      </c>
    </row>
    <row r="32" spans="1:2" x14ac:dyDescent="0.25">
      <c r="A32" t="s">
        <v>498</v>
      </c>
      <c r="B32" s="6" t="s">
        <v>1161</v>
      </c>
    </row>
    <row r="33" spans="1:2" x14ac:dyDescent="0.25">
      <c r="A33" t="s">
        <v>379</v>
      </c>
      <c r="B33" s="6" t="s">
        <v>222</v>
      </c>
    </row>
    <row r="34" spans="1:2" x14ac:dyDescent="0.25">
      <c r="A34" t="s">
        <v>374</v>
      </c>
      <c r="B34" s="6" t="s">
        <v>222</v>
      </c>
    </row>
    <row r="35" spans="1:2" x14ac:dyDescent="0.25">
      <c r="A35" t="s">
        <v>404</v>
      </c>
      <c r="B35" s="6" t="s">
        <v>1089</v>
      </c>
    </row>
    <row r="36" spans="1:2" x14ac:dyDescent="0.25">
      <c r="A36" t="s">
        <v>513</v>
      </c>
      <c r="B36" s="6" t="s">
        <v>1169</v>
      </c>
    </row>
    <row r="37" spans="1:2" x14ac:dyDescent="0.25">
      <c r="A37" t="s">
        <v>521</v>
      </c>
      <c r="B37" s="6" t="s">
        <v>1173</v>
      </c>
    </row>
    <row r="38" spans="1:2" x14ac:dyDescent="0.25">
      <c r="A38" t="s">
        <v>536</v>
      </c>
      <c r="B38" s="6" t="s">
        <v>1185</v>
      </c>
    </row>
    <row r="39" spans="1:2" x14ac:dyDescent="0.25">
      <c r="A39" t="s">
        <v>389</v>
      </c>
      <c r="B39" s="6" t="s">
        <v>1077</v>
      </c>
    </row>
    <row r="40" spans="1:2" x14ac:dyDescent="0.25">
      <c r="A40" t="s">
        <v>508</v>
      </c>
      <c r="B40" s="6" t="s">
        <v>222</v>
      </c>
    </row>
    <row r="41" spans="1:2" x14ac:dyDescent="0.25">
      <c r="A41" t="s">
        <v>369</v>
      </c>
      <c r="B41" s="6" t="s">
        <v>1065</v>
      </c>
    </row>
    <row r="42" spans="1:2" x14ac:dyDescent="0.25">
      <c r="A42" t="s">
        <v>518</v>
      </c>
      <c r="B42" s="6" t="s">
        <v>222</v>
      </c>
    </row>
    <row r="43" spans="1:2" x14ac:dyDescent="0.25">
      <c r="A43" t="s">
        <v>458</v>
      </c>
      <c r="B43" t="s">
        <v>222</v>
      </c>
    </row>
    <row r="44" spans="1:2" x14ac:dyDescent="0.25">
      <c r="A44" t="s">
        <v>483</v>
      </c>
      <c r="B44" t="s">
        <v>1150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2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21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284</v>
      </c>
      <c r="B3" s="6">
        <v>64.2</v>
      </c>
      <c r="C3" s="6">
        <v>63.8</v>
      </c>
      <c r="D3" s="6">
        <v>82.2</v>
      </c>
      <c r="E3" s="6">
        <v>81.8</v>
      </c>
      <c r="F3" s="6">
        <v>86.1</v>
      </c>
      <c r="G3" s="6">
        <v>86.9</v>
      </c>
    </row>
    <row r="4" spans="1:8" x14ac:dyDescent="0.25">
      <c r="A4" t="s">
        <v>285</v>
      </c>
      <c r="B4" s="6">
        <v>72.8</v>
      </c>
      <c r="C4" s="6">
        <v>71.900000000000006</v>
      </c>
      <c r="D4" s="6">
        <v>85.6</v>
      </c>
      <c r="E4" s="6">
        <v>84</v>
      </c>
      <c r="F4" s="6">
        <v>87.9</v>
      </c>
      <c r="G4" s="6">
        <v>88.5</v>
      </c>
    </row>
    <row r="5" spans="1:8" x14ac:dyDescent="0.25">
      <c r="A5" t="s">
        <v>286</v>
      </c>
      <c r="B5" s="6">
        <v>51.6</v>
      </c>
      <c r="C5" s="6">
        <v>51.1</v>
      </c>
      <c r="D5" s="6">
        <v>80.3</v>
      </c>
      <c r="E5" s="6">
        <v>80.7</v>
      </c>
      <c r="F5" s="6">
        <v>83.2</v>
      </c>
      <c r="G5" s="6">
        <v>84.7</v>
      </c>
    </row>
    <row r="6" spans="1:8" x14ac:dyDescent="0.25">
      <c r="A6" t="s">
        <v>287</v>
      </c>
      <c r="B6" s="6">
        <v>57</v>
      </c>
      <c r="C6" s="6">
        <v>63.3</v>
      </c>
      <c r="D6" s="6">
        <v>81.8</v>
      </c>
      <c r="E6" s="6">
        <v>81.400000000000006</v>
      </c>
      <c r="F6" s="6">
        <v>82.3</v>
      </c>
      <c r="G6" s="6">
        <v>81</v>
      </c>
    </row>
    <row r="7" spans="1:8" x14ac:dyDescent="0.25">
      <c r="A7" t="s">
        <v>288</v>
      </c>
      <c r="B7" s="6">
        <v>71.599999999999994</v>
      </c>
      <c r="C7" s="6">
        <v>68.099999999999994</v>
      </c>
      <c r="D7" s="6">
        <v>81.2</v>
      </c>
      <c r="E7" s="6">
        <v>77.5</v>
      </c>
      <c r="F7" s="6">
        <v>93.6</v>
      </c>
      <c r="G7" s="6">
        <v>94.6</v>
      </c>
    </row>
    <row r="8" spans="1:8" x14ac:dyDescent="0.25">
      <c r="A8" t="s">
        <v>289</v>
      </c>
      <c r="B8" s="6">
        <v>86.8</v>
      </c>
      <c r="C8" s="6">
        <v>82.7</v>
      </c>
      <c r="D8" s="6">
        <v>88.8</v>
      </c>
      <c r="E8" s="6">
        <v>88.1</v>
      </c>
      <c r="F8" s="6">
        <v>95</v>
      </c>
      <c r="G8" s="6">
        <v>94.3</v>
      </c>
    </row>
    <row r="9" spans="1:8" x14ac:dyDescent="0.25">
      <c r="A9" t="s">
        <v>290</v>
      </c>
      <c r="B9" s="6">
        <v>79.900000000000006</v>
      </c>
      <c r="C9" s="6">
        <v>78.7</v>
      </c>
      <c r="D9" s="6">
        <v>86</v>
      </c>
      <c r="E9" s="6">
        <v>85.3</v>
      </c>
      <c r="F9" s="6">
        <v>95.7</v>
      </c>
      <c r="G9" s="6">
        <v>94.9</v>
      </c>
    </row>
    <row r="10" spans="1:8" x14ac:dyDescent="0.25">
      <c r="A10" t="s">
        <v>291</v>
      </c>
      <c r="B10" s="6">
        <v>79.900000000000006</v>
      </c>
      <c r="C10" s="6">
        <v>76.099999999999994</v>
      </c>
      <c r="D10" s="6">
        <v>88.2</v>
      </c>
      <c r="E10" s="6">
        <v>83.4</v>
      </c>
      <c r="F10" s="6">
        <v>94.8</v>
      </c>
      <c r="G10" s="6">
        <v>95.1</v>
      </c>
    </row>
    <row r="11" spans="1:8" x14ac:dyDescent="0.25">
      <c r="A11" t="s">
        <v>292</v>
      </c>
      <c r="B11" s="6">
        <v>85.6</v>
      </c>
      <c r="C11" s="6">
        <v>86</v>
      </c>
      <c r="D11" s="6">
        <v>87.4</v>
      </c>
      <c r="E11" s="6">
        <v>89.2</v>
      </c>
      <c r="F11" s="6">
        <v>95.5</v>
      </c>
      <c r="G11" s="6">
        <v>97.5</v>
      </c>
    </row>
    <row r="12" spans="1:8" x14ac:dyDescent="0.25">
      <c r="A12" t="s">
        <v>293</v>
      </c>
      <c r="B12" s="6">
        <v>82.8</v>
      </c>
      <c r="C12" s="6">
        <v>78.900000000000006</v>
      </c>
      <c r="D12" s="6">
        <v>88.5</v>
      </c>
      <c r="E12" s="6">
        <v>85.7</v>
      </c>
      <c r="F12" s="6">
        <v>97.7</v>
      </c>
      <c r="G12" s="6">
        <v>96.2</v>
      </c>
    </row>
    <row r="13" spans="1:8" x14ac:dyDescent="0.25">
      <c r="A13" t="s">
        <v>294</v>
      </c>
      <c r="B13" s="6">
        <v>64.400000000000006</v>
      </c>
      <c r="C13" s="6">
        <v>59</v>
      </c>
      <c r="D13" s="6">
        <v>80</v>
      </c>
      <c r="E13" s="6">
        <v>78.2</v>
      </c>
      <c r="F13" s="6">
        <v>92.9</v>
      </c>
      <c r="G13" s="6">
        <v>91.4</v>
      </c>
    </row>
    <row r="14" spans="1:8" x14ac:dyDescent="0.25">
      <c r="A14" t="s">
        <v>295</v>
      </c>
      <c r="B14" s="6">
        <v>58.7</v>
      </c>
      <c r="C14" s="6">
        <v>55.4</v>
      </c>
      <c r="D14" s="6">
        <v>79.2</v>
      </c>
      <c r="E14" s="6">
        <v>79.2</v>
      </c>
      <c r="F14" s="6">
        <v>92.2</v>
      </c>
      <c r="G14" s="6">
        <v>93.8</v>
      </c>
    </row>
    <row r="15" spans="1:8" x14ac:dyDescent="0.25">
      <c r="A15" t="s">
        <v>296</v>
      </c>
      <c r="B15" s="6">
        <v>87.6</v>
      </c>
      <c r="C15" s="6">
        <v>85</v>
      </c>
      <c r="D15" s="6">
        <v>90.9</v>
      </c>
      <c r="E15" s="6">
        <v>90.8</v>
      </c>
      <c r="F15" s="6">
        <v>97.4</v>
      </c>
      <c r="G15" s="6">
        <v>98.2</v>
      </c>
    </row>
    <row r="16" spans="1:8" x14ac:dyDescent="0.25">
      <c r="A16" t="s">
        <v>297</v>
      </c>
      <c r="B16" s="6">
        <v>73.900000000000006</v>
      </c>
      <c r="C16" s="6">
        <v>78.400000000000006</v>
      </c>
      <c r="D16" s="6">
        <v>86.3</v>
      </c>
      <c r="E16" s="6">
        <v>88.3</v>
      </c>
      <c r="F16" s="6">
        <v>94.1</v>
      </c>
      <c r="G16" s="6">
        <v>91.5</v>
      </c>
    </row>
    <row r="17" spans="1:7" x14ac:dyDescent="0.25">
      <c r="A17" t="s">
        <v>298</v>
      </c>
      <c r="B17" s="6">
        <v>61</v>
      </c>
      <c r="C17" s="6">
        <v>60.8</v>
      </c>
      <c r="D17" s="6">
        <v>82.8</v>
      </c>
      <c r="E17" s="6">
        <v>83.7</v>
      </c>
      <c r="F17" s="6">
        <v>92.9</v>
      </c>
      <c r="G17" s="6">
        <v>92.9</v>
      </c>
    </row>
    <row r="18" spans="1:7" x14ac:dyDescent="0.25">
      <c r="A18" t="s">
        <v>299</v>
      </c>
      <c r="B18" s="6">
        <v>67.5</v>
      </c>
      <c r="C18" s="6">
        <v>73.400000000000006</v>
      </c>
      <c r="D18" s="6">
        <v>87.9</v>
      </c>
      <c r="E18" s="6">
        <v>88.6</v>
      </c>
      <c r="F18" s="6">
        <v>92.9</v>
      </c>
      <c r="G18" s="6">
        <v>93.3</v>
      </c>
    </row>
    <row r="19" spans="1:7" x14ac:dyDescent="0.25">
      <c r="A19" t="s">
        <v>300</v>
      </c>
      <c r="B19" s="6">
        <v>64</v>
      </c>
      <c r="C19" s="6">
        <v>67.099999999999994</v>
      </c>
      <c r="D19" s="6">
        <v>84.5</v>
      </c>
      <c r="E19" s="6">
        <v>86.8</v>
      </c>
      <c r="F19" s="6">
        <v>93.5</v>
      </c>
      <c r="G19" s="6">
        <v>91.7</v>
      </c>
    </row>
    <row r="20" spans="1:7" x14ac:dyDescent="0.25">
      <c r="A20" t="s">
        <v>301</v>
      </c>
      <c r="B20" s="6">
        <v>88.3</v>
      </c>
      <c r="C20" s="6">
        <v>90.9</v>
      </c>
      <c r="D20" s="6">
        <v>91.7</v>
      </c>
      <c r="E20" s="6">
        <v>93.3</v>
      </c>
      <c r="F20" s="6">
        <v>89.6</v>
      </c>
      <c r="G20" s="6">
        <v>92.7</v>
      </c>
    </row>
    <row r="21" spans="1:7" x14ac:dyDescent="0.25">
      <c r="A21" t="s">
        <v>302</v>
      </c>
      <c r="B21" s="6">
        <v>72.7</v>
      </c>
      <c r="C21" s="6">
        <v>74.2</v>
      </c>
      <c r="D21" s="6">
        <v>89.2</v>
      </c>
      <c r="E21" s="6">
        <v>88.8</v>
      </c>
      <c r="F21" s="6">
        <v>96.2</v>
      </c>
      <c r="G21" s="6">
        <v>95.8</v>
      </c>
    </row>
    <row r="22" spans="1:7" x14ac:dyDescent="0.25">
      <c r="A22" t="s">
        <v>303</v>
      </c>
      <c r="B22" s="6">
        <v>96.4</v>
      </c>
      <c r="C22" s="6">
        <v>95</v>
      </c>
      <c r="D22" s="6">
        <v>95.8</v>
      </c>
      <c r="E22" s="6">
        <v>93.6</v>
      </c>
      <c r="F22" s="6">
        <v>96.3</v>
      </c>
      <c r="G22" s="6">
        <v>94.7</v>
      </c>
    </row>
    <row r="23" spans="1:7" x14ac:dyDescent="0.25">
      <c r="A23" t="s">
        <v>304</v>
      </c>
      <c r="B23" s="6">
        <v>80</v>
      </c>
      <c r="C23" s="6">
        <v>84.5</v>
      </c>
      <c r="D23" s="6">
        <v>90.6</v>
      </c>
      <c r="E23" s="6">
        <v>94.5</v>
      </c>
      <c r="F23" s="6">
        <v>90.4</v>
      </c>
      <c r="G23" s="6">
        <v>91.7</v>
      </c>
    </row>
    <row r="24" spans="1:7" x14ac:dyDescent="0.25">
      <c r="A24" t="s">
        <v>305</v>
      </c>
      <c r="B24" s="6">
        <v>79</v>
      </c>
      <c r="C24" s="6">
        <v>86.9</v>
      </c>
      <c r="D24" s="6">
        <v>90.2</v>
      </c>
      <c r="E24" s="6">
        <v>90.8</v>
      </c>
      <c r="F24" s="6">
        <v>88.6</v>
      </c>
      <c r="G24" s="6">
        <v>87.3</v>
      </c>
    </row>
    <row r="25" spans="1:7" x14ac:dyDescent="0.25">
      <c r="A25" t="s">
        <v>306</v>
      </c>
      <c r="B25" s="6">
        <v>86.7</v>
      </c>
      <c r="C25" s="6">
        <v>94.6</v>
      </c>
      <c r="D25" s="6">
        <v>94.1</v>
      </c>
      <c r="E25" s="6">
        <v>96</v>
      </c>
      <c r="F25" s="6">
        <v>98</v>
      </c>
      <c r="G25" s="6">
        <v>97.6</v>
      </c>
    </row>
    <row r="26" spans="1:7" x14ac:dyDescent="0.25">
      <c r="A26" t="s">
        <v>307</v>
      </c>
      <c r="B26" s="6">
        <v>87.9</v>
      </c>
      <c r="C26" s="6">
        <v>94.1</v>
      </c>
      <c r="D26" s="6">
        <v>94.7</v>
      </c>
      <c r="E26" s="6">
        <v>96</v>
      </c>
      <c r="F26" s="6">
        <v>97.7</v>
      </c>
      <c r="G26" s="6">
        <v>97.9</v>
      </c>
    </row>
    <row r="27" spans="1:7" x14ac:dyDescent="0.25">
      <c r="A27" t="s">
        <v>308</v>
      </c>
      <c r="B27" s="6">
        <v>80.900000000000006</v>
      </c>
      <c r="C27" s="6">
        <v>79.2</v>
      </c>
      <c r="D27" s="6">
        <v>90.1</v>
      </c>
      <c r="E27" s="6">
        <v>89.9</v>
      </c>
      <c r="F27" s="6">
        <v>93.7</v>
      </c>
      <c r="G27" s="6">
        <v>93.1</v>
      </c>
    </row>
    <row r="28" spans="1:7" x14ac:dyDescent="0.25">
      <c r="A28" t="s">
        <v>309</v>
      </c>
      <c r="B28" s="6">
        <v>79</v>
      </c>
      <c r="C28" s="6">
        <v>79.7</v>
      </c>
      <c r="D28" s="6">
        <v>91.1</v>
      </c>
      <c r="E28" s="6">
        <v>90.3</v>
      </c>
      <c r="F28" s="6">
        <v>93.5</v>
      </c>
      <c r="G28" s="6">
        <v>95.8</v>
      </c>
    </row>
    <row r="29" spans="1:7" x14ac:dyDescent="0.25">
      <c r="A29" t="s">
        <v>310</v>
      </c>
      <c r="B29" s="6">
        <v>81.2</v>
      </c>
      <c r="C29" s="6">
        <v>78.8</v>
      </c>
      <c r="D29" s="6">
        <v>91.3</v>
      </c>
      <c r="E29" s="6">
        <v>91.8</v>
      </c>
      <c r="F29" s="6">
        <v>94.9</v>
      </c>
      <c r="G29" s="6">
        <v>95.4</v>
      </c>
    </row>
    <row r="30" spans="1:7" x14ac:dyDescent="0.25">
      <c r="A30" t="s">
        <v>311</v>
      </c>
      <c r="B30" s="6">
        <v>79.7</v>
      </c>
      <c r="C30" s="6">
        <v>77.400000000000006</v>
      </c>
      <c r="D30" s="6">
        <v>87.5</v>
      </c>
      <c r="E30" s="6">
        <v>85.9</v>
      </c>
      <c r="F30" s="6">
        <v>96.3</v>
      </c>
      <c r="G30" s="6">
        <v>96.7</v>
      </c>
    </row>
    <row r="31" spans="1:7" x14ac:dyDescent="0.25">
      <c r="A31" t="s">
        <v>312</v>
      </c>
      <c r="B31" s="6">
        <v>73.2</v>
      </c>
      <c r="C31" s="6">
        <v>71.599999999999994</v>
      </c>
      <c r="D31" s="6">
        <v>86.1</v>
      </c>
      <c r="E31" s="6">
        <v>86.1</v>
      </c>
      <c r="F31" s="6">
        <v>95</v>
      </c>
      <c r="G31" s="6">
        <v>95.9</v>
      </c>
    </row>
    <row r="32" spans="1:7" x14ac:dyDescent="0.25">
      <c r="A32" t="s">
        <v>313</v>
      </c>
      <c r="B32" s="6">
        <v>67.400000000000006</v>
      </c>
      <c r="C32" s="6">
        <v>68</v>
      </c>
      <c r="D32" s="6">
        <v>86.4</v>
      </c>
      <c r="E32" s="6">
        <v>88.5</v>
      </c>
      <c r="F32" s="6">
        <v>96.9</v>
      </c>
      <c r="G32" s="6">
        <v>96.6</v>
      </c>
    </row>
    <row r="33" spans="1:7" x14ac:dyDescent="0.25">
      <c r="A33" t="s">
        <v>314</v>
      </c>
      <c r="B33" s="6">
        <v>79.5</v>
      </c>
      <c r="C33" s="6">
        <v>78.599999999999994</v>
      </c>
      <c r="D33" s="6">
        <v>87.4</v>
      </c>
      <c r="E33" s="6">
        <v>87.7</v>
      </c>
      <c r="F33" s="6">
        <v>96.1</v>
      </c>
      <c r="G33" s="6">
        <v>96.2</v>
      </c>
    </row>
    <row r="34" spans="1:7" x14ac:dyDescent="0.25">
      <c r="A34" t="s">
        <v>315</v>
      </c>
      <c r="B34" s="6">
        <v>77</v>
      </c>
      <c r="C34" s="6">
        <v>73</v>
      </c>
      <c r="D34" s="6">
        <v>85.4</v>
      </c>
      <c r="E34" s="6">
        <v>84.3</v>
      </c>
      <c r="F34" s="6">
        <v>94.7</v>
      </c>
      <c r="G34" s="6">
        <v>94.5</v>
      </c>
    </row>
    <row r="35" spans="1:7" x14ac:dyDescent="0.25">
      <c r="A35" t="s">
        <v>316</v>
      </c>
      <c r="B35" s="6">
        <v>62</v>
      </c>
      <c r="C35" s="6">
        <v>54.5</v>
      </c>
      <c r="D35" s="6">
        <v>83.3</v>
      </c>
      <c r="E35" s="6">
        <v>82.1</v>
      </c>
      <c r="F35" s="6">
        <v>92.3</v>
      </c>
      <c r="G35" s="6">
        <v>93.9</v>
      </c>
    </row>
    <row r="36" spans="1:7" x14ac:dyDescent="0.25">
      <c r="A36" t="s">
        <v>317</v>
      </c>
      <c r="B36" s="6">
        <v>60.4</v>
      </c>
      <c r="C36" s="6">
        <v>58.9</v>
      </c>
      <c r="D36" s="6">
        <v>83.4</v>
      </c>
      <c r="E36" s="6">
        <v>81.900000000000006</v>
      </c>
      <c r="F36" s="6">
        <v>88.8</v>
      </c>
      <c r="G36" s="6">
        <v>89.8</v>
      </c>
    </row>
    <row r="37" spans="1:7" x14ac:dyDescent="0.25">
      <c r="A37" t="s">
        <v>318</v>
      </c>
      <c r="B37" s="6">
        <v>62.3</v>
      </c>
      <c r="C37" s="6">
        <v>55.8</v>
      </c>
      <c r="D37" s="6">
        <v>83.4</v>
      </c>
      <c r="E37" s="6">
        <v>81.099999999999994</v>
      </c>
      <c r="F37" s="6">
        <v>84.4</v>
      </c>
      <c r="G37" s="6">
        <v>86</v>
      </c>
    </row>
    <row r="38" spans="1:7" x14ac:dyDescent="0.25">
      <c r="A38" t="s">
        <v>319</v>
      </c>
      <c r="B38" s="6">
        <v>67.2</v>
      </c>
      <c r="C38" s="6">
        <v>70.7</v>
      </c>
      <c r="D38" s="6">
        <v>85</v>
      </c>
      <c r="E38" s="6">
        <v>84.7</v>
      </c>
      <c r="F38" s="6">
        <v>94.3</v>
      </c>
      <c r="G38" s="6">
        <v>94.2</v>
      </c>
    </row>
    <row r="39" spans="1:7" x14ac:dyDescent="0.25">
      <c r="A39" t="s">
        <v>320</v>
      </c>
      <c r="B39" s="6">
        <v>61.5</v>
      </c>
      <c r="C39" s="6">
        <v>60.4</v>
      </c>
      <c r="D39" s="6">
        <v>84.5</v>
      </c>
      <c r="E39" s="6">
        <v>83.6</v>
      </c>
      <c r="F39" s="6">
        <v>88.2</v>
      </c>
      <c r="G39" s="6">
        <v>87.1</v>
      </c>
    </row>
    <row r="40" spans="1:7" x14ac:dyDescent="0.25">
      <c r="A40" t="s">
        <v>321</v>
      </c>
      <c r="B40" s="6">
        <v>76.400000000000006</v>
      </c>
      <c r="C40" s="6">
        <v>73.5</v>
      </c>
      <c r="D40" s="6">
        <v>85.8</v>
      </c>
      <c r="E40" s="6">
        <v>84.4</v>
      </c>
      <c r="F40" s="6">
        <v>95.1</v>
      </c>
      <c r="G40" s="6">
        <v>95.4</v>
      </c>
    </row>
    <row r="41" spans="1:7" x14ac:dyDescent="0.25">
      <c r="A41" t="s">
        <v>322</v>
      </c>
      <c r="B41" s="6">
        <v>72.599999999999994</v>
      </c>
      <c r="C41" s="6">
        <v>67.900000000000006</v>
      </c>
      <c r="D41" s="6">
        <v>85.3</v>
      </c>
      <c r="E41" s="6">
        <v>84.7</v>
      </c>
      <c r="F41" s="6">
        <v>90.5</v>
      </c>
      <c r="G41" s="6">
        <v>92.8</v>
      </c>
    </row>
    <row r="42" spans="1:7" x14ac:dyDescent="0.25">
      <c r="A42" t="s">
        <v>323</v>
      </c>
      <c r="B42" s="6">
        <v>75.900000000000006</v>
      </c>
      <c r="C42" s="6">
        <v>70</v>
      </c>
      <c r="D42" s="6">
        <v>87.1</v>
      </c>
      <c r="E42" s="6">
        <v>84.6</v>
      </c>
      <c r="F42" s="6">
        <v>93.7</v>
      </c>
      <c r="G42" s="6">
        <v>94.8</v>
      </c>
    </row>
    <row r="43" spans="1:7" x14ac:dyDescent="0.25">
      <c r="A43" t="s">
        <v>324</v>
      </c>
      <c r="B43" s="6">
        <v>49</v>
      </c>
      <c r="C43" s="6">
        <v>54.8</v>
      </c>
      <c r="D43" s="6">
        <v>80.3</v>
      </c>
      <c r="E43" s="6">
        <v>82.8</v>
      </c>
      <c r="F43" s="6">
        <v>89.9</v>
      </c>
      <c r="G43" s="6">
        <v>89.4</v>
      </c>
    </row>
    <row r="44" spans="1:7" x14ac:dyDescent="0.25">
      <c r="A44" t="s">
        <v>325</v>
      </c>
      <c r="B44" s="6">
        <v>46.4</v>
      </c>
      <c r="C44" s="6">
        <v>50.6</v>
      </c>
      <c r="D44" s="6">
        <v>76.900000000000006</v>
      </c>
      <c r="E44" s="6">
        <v>76.3</v>
      </c>
      <c r="F44" s="6">
        <v>86.9</v>
      </c>
      <c r="G44" s="6">
        <v>90.6</v>
      </c>
    </row>
    <row r="45" spans="1:7" x14ac:dyDescent="0.25">
      <c r="A45" t="s">
        <v>327</v>
      </c>
      <c r="B45" s="6">
        <v>43.8</v>
      </c>
      <c r="C45" s="6">
        <v>45.3</v>
      </c>
      <c r="D45" s="6">
        <v>82.3</v>
      </c>
      <c r="E45" s="6">
        <v>82.3</v>
      </c>
      <c r="F45" s="6">
        <v>89.2</v>
      </c>
      <c r="G45" s="6">
        <v>90.4</v>
      </c>
    </row>
    <row r="46" spans="1:7" x14ac:dyDescent="0.25">
      <c r="A46" t="s">
        <v>328</v>
      </c>
      <c r="B46" s="6">
        <v>52.7</v>
      </c>
      <c r="C46" s="6">
        <v>55</v>
      </c>
      <c r="D46" s="6">
        <v>78.900000000000006</v>
      </c>
      <c r="E46" s="6">
        <v>81.3</v>
      </c>
      <c r="F46" s="6">
        <v>87.2</v>
      </c>
      <c r="G46" s="6">
        <v>89.1</v>
      </c>
    </row>
    <row r="47" spans="1:7" x14ac:dyDescent="0.25">
      <c r="A47" t="s">
        <v>329</v>
      </c>
      <c r="B47">
        <v>59.2</v>
      </c>
      <c r="C47">
        <v>64.3</v>
      </c>
      <c r="D47">
        <v>87.7</v>
      </c>
      <c r="E47">
        <v>80.8</v>
      </c>
      <c r="F47">
        <v>95</v>
      </c>
      <c r="G47">
        <v>94.5</v>
      </c>
    </row>
    <row r="48" spans="1:7" x14ac:dyDescent="0.25">
      <c r="A48" s="4" t="s">
        <v>213</v>
      </c>
      <c r="B48" s="4">
        <v>68.7</v>
      </c>
      <c r="C48" s="4">
        <v>68.900000000000006</v>
      </c>
      <c r="D48" s="4">
        <v>85.1</v>
      </c>
      <c r="E48" s="4">
        <v>84.8</v>
      </c>
      <c r="F48" s="4">
        <v>91.4</v>
      </c>
      <c r="G48" s="4">
        <v>92</v>
      </c>
    </row>
    <row r="50" spans="1:1" x14ac:dyDescent="0.25">
      <c r="A50" t="s">
        <v>171</v>
      </c>
    </row>
    <row r="51" spans="1:1" x14ac:dyDescent="0.25">
      <c r="A51" t="s">
        <v>330</v>
      </c>
    </row>
    <row r="52" spans="1:1" x14ac:dyDescent="0.25">
      <c r="A52" t="s">
        <v>216</v>
      </c>
    </row>
    <row r="53" spans="1:1" x14ac:dyDescent="0.25">
      <c r="A53" t="s">
        <v>258</v>
      </c>
    </row>
    <row r="55" spans="1:1" x14ac:dyDescent="0.25">
      <c r="A55" t="s">
        <v>179</v>
      </c>
    </row>
    <row r="56" spans="1:1" x14ac:dyDescent="0.25">
      <c r="A56" t="s">
        <v>180</v>
      </c>
    </row>
    <row r="57" spans="1:1" x14ac:dyDescent="0.25">
      <c r="A57" t="s">
        <v>181</v>
      </c>
    </row>
    <row r="58" spans="1:1" x14ac:dyDescent="0.25">
      <c r="A58" t="s">
        <v>182</v>
      </c>
    </row>
    <row r="59" spans="1:1" x14ac:dyDescent="0.25">
      <c r="A59" t="s">
        <v>331</v>
      </c>
    </row>
    <row r="61" spans="1:1" x14ac:dyDescent="0.25">
      <c r="A61" t="s">
        <v>219</v>
      </c>
    </row>
    <row r="62" spans="1:1" x14ac:dyDescent="0.25">
      <c r="A62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2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22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284</v>
      </c>
      <c r="B3" s="6">
        <v>71.7</v>
      </c>
      <c r="C3" s="6">
        <v>75.599999999999994</v>
      </c>
      <c r="D3" s="6">
        <v>83.3</v>
      </c>
      <c r="E3" s="6">
        <v>85.2</v>
      </c>
      <c r="F3" s="6">
        <v>90.7</v>
      </c>
      <c r="G3" s="6">
        <v>91.9</v>
      </c>
    </row>
    <row r="4" spans="1:8" x14ac:dyDescent="0.25">
      <c r="A4" t="s">
        <v>285</v>
      </c>
      <c r="B4" s="6">
        <v>80</v>
      </c>
      <c r="C4" s="6">
        <v>86.1</v>
      </c>
      <c r="D4" s="6">
        <v>87.5</v>
      </c>
      <c r="E4" s="6">
        <v>91.1</v>
      </c>
      <c r="F4" s="6">
        <v>93.6</v>
      </c>
      <c r="G4" s="6">
        <v>93</v>
      </c>
    </row>
    <row r="5" spans="1:8" x14ac:dyDescent="0.25">
      <c r="A5" t="s">
        <v>286</v>
      </c>
      <c r="B5" s="6">
        <v>60.3</v>
      </c>
      <c r="C5" s="6">
        <v>60.9</v>
      </c>
      <c r="D5" s="6">
        <v>82.6</v>
      </c>
      <c r="E5" s="6">
        <v>72.2</v>
      </c>
      <c r="F5" s="6">
        <v>91.8</v>
      </c>
      <c r="G5" s="6">
        <v>91.1</v>
      </c>
    </row>
    <row r="6" spans="1:8" x14ac:dyDescent="0.25">
      <c r="A6" t="s">
        <v>287</v>
      </c>
      <c r="B6" s="6">
        <v>72.7</v>
      </c>
      <c r="C6" s="6">
        <v>72.3</v>
      </c>
      <c r="D6" s="6">
        <v>83.9</v>
      </c>
      <c r="E6" s="6">
        <v>86</v>
      </c>
      <c r="F6" s="6">
        <v>93.5</v>
      </c>
      <c r="G6" s="6">
        <v>95.2</v>
      </c>
    </row>
    <row r="7" spans="1:8" x14ac:dyDescent="0.25">
      <c r="A7" t="s">
        <v>288</v>
      </c>
      <c r="B7" s="6">
        <v>84.4</v>
      </c>
      <c r="C7" s="6">
        <v>78.5</v>
      </c>
      <c r="D7" s="6">
        <v>88.5</v>
      </c>
      <c r="E7" s="6">
        <v>84.8</v>
      </c>
      <c r="F7" s="6">
        <v>95.5</v>
      </c>
      <c r="G7" s="6">
        <v>95.3</v>
      </c>
    </row>
    <row r="8" spans="1:8" x14ac:dyDescent="0.25">
      <c r="A8" t="s">
        <v>289</v>
      </c>
      <c r="B8" s="6">
        <v>88</v>
      </c>
      <c r="C8" s="6">
        <v>90.8</v>
      </c>
      <c r="D8" s="6">
        <v>92.2</v>
      </c>
      <c r="E8" s="6">
        <v>92.3</v>
      </c>
      <c r="F8" s="6">
        <v>98.2</v>
      </c>
      <c r="G8" s="6">
        <v>95</v>
      </c>
    </row>
    <row r="9" spans="1:8" x14ac:dyDescent="0.25">
      <c r="A9" t="s">
        <v>290</v>
      </c>
      <c r="B9" s="6">
        <v>83.3</v>
      </c>
      <c r="C9" s="6">
        <v>84.5</v>
      </c>
      <c r="D9" s="6">
        <v>85.3</v>
      </c>
      <c r="E9" s="6">
        <v>87.5</v>
      </c>
      <c r="F9" s="6">
        <v>96.2</v>
      </c>
      <c r="G9" s="6">
        <v>98.5</v>
      </c>
    </row>
    <row r="10" spans="1:8" x14ac:dyDescent="0.25">
      <c r="A10" t="s">
        <v>291</v>
      </c>
      <c r="B10" s="6">
        <v>88.8</v>
      </c>
      <c r="C10" s="6">
        <v>84.6</v>
      </c>
      <c r="D10" s="6">
        <v>90.1</v>
      </c>
      <c r="E10" s="6">
        <v>83.9</v>
      </c>
      <c r="F10" s="6">
        <v>98.6</v>
      </c>
      <c r="G10" s="6">
        <v>95.7</v>
      </c>
    </row>
    <row r="11" spans="1:8" x14ac:dyDescent="0.25">
      <c r="A11" t="s">
        <v>292</v>
      </c>
      <c r="B11" s="6">
        <v>83.5</v>
      </c>
      <c r="C11" s="6">
        <v>91.5</v>
      </c>
      <c r="D11" s="6">
        <v>88.8</v>
      </c>
      <c r="E11" s="6">
        <v>91.3</v>
      </c>
      <c r="F11" s="6">
        <v>96.7</v>
      </c>
      <c r="G11" s="6">
        <v>95.8</v>
      </c>
    </row>
    <row r="12" spans="1:8" x14ac:dyDescent="0.25">
      <c r="A12" t="s">
        <v>293</v>
      </c>
      <c r="B12" s="6">
        <v>78.8</v>
      </c>
      <c r="C12" s="6">
        <v>72.2</v>
      </c>
      <c r="D12" s="6">
        <v>81</v>
      </c>
      <c r="E12" s="6">
        <v>77.900000000000006</v>
      </c>
      <c r="F12" s="6">
        <v>95.5</v>
      </c>
      <c r="G12" s="6">
        <v>93.4</v>
      </c>
    </row>
    <row r="13" spans="1:8" x14ac:dyDescent="0.25">
      <c r="A13" t="s">
        <v>294</v>
      </c>
      <c r="B13" s="6">
        <v>86.3</v>
      </c>
      <c r="C13" s="6">
        <v>90.9</v>
      </c>
      <c r="D13" s="6">
        <v>88.7</v>
      </c>
      <c r="E13" s="6">
        <v>94.6</v>
      </c>
      <c r="F13" s="6">
        <v>98.4</v>
      </c>
      <c r="G13" s="6">
        <v>94.9</v>
      </c>
    </row>
    <row r="14" spans="1:8" x14ac:dyDescent="0.25">
      <c r="A14" t="s">
        <v>295</v>
      </c>
      <c r="B14" s="6">
        <v>74.900000000000006</v>
      </c>
      <c r="C14" s="6">
        <v>79.099999999999994</v>
      </c>
      <c r="D14" s="6">
        <v>85.4</v>
      </c>
      <c r="E14" s="6">
        <v>85.8</v>
      </c>
      <c r="F14" s="6">
        <v>96.6</v>
      </c>
      <c r="G14" s="6">
        <v>96.8</v>
      </c>
    </row>
    <row r="15" spans="1:8" x14ac:dyDescent="0.25">
      <c r="A15" t="s">
        <v>296</v>
      </c>
      <c r="B15" s="6">
        <v>88.1</v>
      </c>
      <c r="C15" s="6">
        <v>81.900000000000006</v>
      </c>
      <c r="D15" s="6">
        <v>94.2</v>
      </c>
      <c r="E15" s="6">
        <v>87.5</v>
      </c>
      <c r="F15" s="6">
        <v>97.2</v>
      </c>
      <c r="G15" s="6">
        <v>95.2</v>
      </c>
    </row>
    <row r="16" spans="1:8" x14ac:dyDescent="0.25">
      <c r="A16" t="s">
        <v>297</v>
      </c>
      <c r="B16" s="6">
        <v>80.8</v>
      </c>
      <c r="C16" s="6">
        <v>81.5</v>
      </c>
      <c r="D16" s="6">
        <v>89.6</v>
      </c>
      <c r="E16" s="6">
        <v>91.6</v>
      </c>
      <c r="F16" s="6">
        <v>95</v>
      </c>
      <c r="G16" s="6">
        <v>93.9</v>
      </c>
    </row>
    <row r="17" spans="1:7" x14ac:dyDescent="0.25">
      <c r="A17" t="s">
        <v>298</v>
      </c>
      <c r="B17" s="6">
        <v>73.099999999999994</v>
      </c>
      <c r="C17" s="6">
        <v>72.599999999999994</v>
      </c>
      <c r="D17" s="6">
        <v>85.4</v>
      </c>
      <c r="E17" s="6">
        <v>86.3</v>
      </c>
      <c r="F17" s="6">
        <v>97.5</v>
      </c>
      <c r="G17" s="6">
        <v>91.5</v>
      </c>
    </row>
    <row r="18" spans="1:7" x14ac:dyDescent="0.25">
      <c r="A18" t="s">
        <v>299</v>
      </c>
      <c r="B18" s="6">
        <v>80.8</v>
      </c>
      <c r="C18" s="6">
        <v>83.2</v>
      </c>
      <c r="D18" s="6">
        <v>90.7</v>
      </c>
      <c r="E18" s="6">
        <v>92.5</v>
      </c>
      <c r="F18" s="6">
        <v>96.8</v>
      </c>
      <c r="G18" s="6">
        <v>96.7</v>
      </c>
    </row>
    <row r="19" spans="1:7" x14ac:dyDescent="0.25">
      <c r="A19" t="s">
        <v>300</v>
      </c>
      <c r="B19" s="6">
        <v>85.1</v>
      </c>
      <c r="C19" s="6">
        <v>85.6</v>
      </c>
      <c r="D19" s="6">
        <v>92.2</v>
      </c>
      <c r="E19" s="6">
        <v>91.6</v>
      </c>
      <c r="F19" s="6">
        <v>94.4</v>
      </c>
      <c r="G19" s="6">
        <v>95.4</v>
      </c>
    </row>
    <row r="20" spans="1:7" x14ac:dyDescent="0.25">
      <c r="A20" t="s">
        <v>301</v>
      </c>
      <c r="B20" s="6">
        <v>97.6</v>
      </c>
      <c r="C20" s="6">
        <v>97.1</v>
      </c>
      <c r="D20" s="6">
        <v>97.4</v>
      </c>
      <c r="E20" s="6">
        <v>96.3</v>
      </c>
      <c r="F20" s="6">
        <v>97.6</v>
      </c>
      <c r="G20" s="6">
        <v>96.8</v>
      </c>
    </row>
    <row r="21" spans="1:7" x14ac:dyDescent="0.25">
      <c r="A21" t="s">
        <v>302</v>
      </c>
      <c r="B21" s="6">
        <v>92</v>
      </c>
      <c r="C21" s="6">
        <v>91.7</v>
      </c>
      <c r="D21" s="6">
        <v>95.8</v>
      </c>
      <c r="E21" s="6">
        <v>94.8</v>
      </c>
      <c r="F21" s="6">
        <v>95.9</v>
      </c>
      <c r="G21" s="6">
        <v>96.3</v>
      </c>
    </row>
    <row r="22" spans="1:7" x14ac:dyDescent="0.25">
      <c r="A22" t="s">
        <v>303</v>
      </c>
      <c r="B22" s="6">
        <v>96.5</v>
      </c>
      <c r="C22" s="6">
        <v>97.8</v>
      </c>
      <c r="D22" s="6">
        <v>97.5</v>
      </c>
      <c r="E22" s="6">
        <v>97.3</v>
      </c>
      <c r="F22" s="6">
        <v>97</v>
      </c>
      <c r="G22" s="6">
        <v>93.3</v>
      </c>
    </row>
    <row r="23" spans="1:7" x14ac:dyDescent="0.25">
      <c r="A23" t="s">
        <v>304</v>
      </c>
      <c r="B23" s="6">
        <v>91.7</v>
      </c>
      <c r="C23" s="6">
        <v>91.3</v>
      </c>
      <c r="D23" s="6">
        <v>93.9</v>
      </c>
      <c r="E23" s="6">
        <v>95.1</v>
      </c>
      <c r="F23" s="6">
        <v>96.1</v>
      </c>
      <c r="G23" s="6">
        <v>97.1</v>
      </c>
    </row>
    <row r="24" spans="1:7" x14ac:dyDescent="0.25">
      <c r="A24" t="s">
        <v>305</v>
      </c>
      <c r="B24" s="6">
        <v>89.3</v>
      </c>
      <c r="C24" s="6">
        <v>95.3</v>
      </c>
      <c r="D24" s="6">
        <v>91.5</v>
      </c>
      <c r="E24" s="6">
        <v>96.7</v>
      </c>
      <c r="F24" s="6">
        <v>98.8</v>
      </c>
      <c r="G24" s="6">
        <v>97.8</v>
      </c>
    </row>
    <row r="25" spans="1:7" x14ac:dyDescent="0.25">
      <c r="A25" t="s">
        <v>306</v>
      </c>
      <c r="B25" s="6">
        <v>89.4</v>
      </c>
      <c r="C25" s="6">
        <v>96.6</v>
      </c>
      <c r="D25" s="6">
        <v>94.9</v>
      </c>
      <c r="E25" s="6">
        <v>98.9</v>
      </c>
      <c r="F25" s="6">
        <v>96.1</v>
      </c>
      <c r="G25" s="6">
        <v>97.8</v>
      </c>
    </row>
    <row r="26" spans="1:7" x14ac:dyDescent="0.25">
      <c r="A26" t="s">
        <v>307</v>
      </c>
      <c r="B26" s="6">
        <v>90.7</v>
      </c>
      <c r="C26" s="6">
        <v>92.2</v>
      </c>
      <c r="D26" s="6">
        <v>93.6</v>
      </c>
      <c r="E26" s="6">
        <v>93.8</v>
      </c>
      <c r="F26" s="6">
        <v>98.2</v>
      </c>
      <c r="G26" s="6">
        <v>98</v>
      </c>
    </row>
    <row r="27" spans="1:7" x14ac:dyDescent="0.25">
      <c r="A27" t="s">
        <v>308</v>
      </c>
      <c r="B27" s="6">
        <v>90.3</v>
      </c>
      <c r="C27" s="6">
        <v>88.9</v>
      </c>
      <c r="D27" s="6">
        <v>94.9</v>
      </c>
      <c r="E27" s="6">
        <v>95</v>
      </c>
      <c r="F27" s="6">
        <v>96.2</v>
      </c>
      <c r="G27" s="6">
        <v>95.4</v>
      </c>
    </row>
    <row r="28" spans="1:7" x14ac:dyDescent="0.25">
      <c r="A28" t="s">
        <v>309</v>
      </c>
      <c r="B28" s="6">
        <v>74.599999999999994</v>
      </c>
      <c r="C28" s="6">
        <v>81.900000000000006</v>
      </c>
      <c r="D28" s="6">
        <v>90.5</v>
      </c>
      <c r="E28" s="6">
        <v>91.3</v>
      </c>
      <c r="F28" s="6">
        <v>93.9</v>
      </c>
      <c r="G28" s="6">
        <v>94.1</v>
      </c>
    </row>
    <row r="29" spans="1:7" x14ac:dyDescent="0.25">
      <c r="A29" t="s">
        <v>310</v>
      </c>
      <c r="B29" s="6">
        <v>78.7</v>
      </c>
      <c r="C29" s="6">
        <v>78.2</v>
      </c>
      <c r="D29" s="6">
        <v>90.7</v>
      </c>
      <c r="E29" s="6">
        <v>90.8</v>
      </c>
      <c r="F29" s="6">
        <v>95.7</v>
      </c>
      <c r="G29" s="6">
        <v>95.5</v>
      </c>
    </row>
    <row r="30" spans="1:7" x14ac:dyDescent="0.25">
      <c r="A30" t="s">
        <v>311</v>
      </c>
      <c r="B30" s="6">
        <v>76.8</v>
      </c>
      <c r="C30" s="6">
        <v>71.2</v>
      </c>
      <c r="D30" s="6">
        <v>83.8</v>
      </c>
      <c r="E30" s="6">
        <v>77.3</v>
      </c>
      <c r="F30" s="6">
        <v>94</v>
      </c>
      <c r="G30" s="6">
        <v>96.2</v>
      </c>
    </row>
    <row r="31" spans="1:7" x14ac:dyDescent="0.25">
      <c r="A31" t="s">
        <v>312</v>
      </c>
      <c r="B31" s="6">
        <v>91.3</v>
      </c>
      <c r="C31" s="6">
        <v>90</v>
      </c>
      <c r="D31" s="6">
        <v>93.9</v>
      </c>
      <c r="E31" s="6">
        <v>92.8</v>
      </c>
      <c r="F31" s="6">
        <v>97.1</v>
      </c>
      <c r="G31" s="6">
        <v>97</v>
      </c>
    </row>
    <row r="32" spans="1:7" x14ac:dyDescent="0.25">
      <c r="A32" t="s">
        <v>313</v>
      </c>
      <c r="B32" s="6">
        <v>82.7</v>
      </c>
      <c r="C32" s="6">
        <v>80.8</v>
      </c>
      <c r="D32" s="6">
        <v>90.7</v>
      </c>
      <c r="E32" s="6">
        <v>88.7</v>
      </c>
      <c r="F32" s="6">
        <v>96.3</v>
      </c>
      <c r="G32" s="6">
        <v>96.2</v>
      </c>
    </row>
    <row r="33" spans="1:7" x14ac:dyDescent="0.25">
      <c r="A33" t="s">
        <v>314</v>
      </c>
      <c r="B33" s="6">
        <v>89.3</v>
      </c>
      <c r="C33" s="6">
        <v>84.2</v>
      </c>
      <c r="D33" s="6">
        <v>90.3</v>
      </c>
      <c r="E33" s="6">
        <v>88.4</v>
      </c>
      <c r="F33" s="6">
        <v>97.9</v>
      </c>
      <c r="G33" s="6">
        <v>97.7</v>
      </c>
    </row>
    <row r="34" spans="1:7" x14ac:dyDescent="0.25">
      <c r="A34" t="s">
        <v>315</v>
      </c>
      <c r="B34" s="6">
        <v>86.2</v>
      </c>
      <c r="C34" s="6">
        <v>87.1</v>
      </c>
      <c r="D34" s="6">
        <v>87.7</v>
      </c>
      <c r="E34" s="6">
        <v>88.8</v>
      </c>
      <c r="F34" s="6">
        <v>95.8</v>
      </c>
      <c r="G34" s="6">
        <v>96.3</v>
      </c>
    </row>
    <row r="35" spans="1:7" x14ac:dyDescent="0.25">
      <c r="A35" t="s">
        <v>316</v>
      </c>
      <c r="B35" s="6">
        <v>79</v>
      </c>
      <c r="C35" s="6">
        <v>75.2</v>
      </c>
      <c r="D35" s="6">
        <v>87.2</v>
      </c>
      <c r="E35" s="6">
        <v>86.7</v>
      </c>
      <c r="F35" s="6">
        <v>95.4</v>
      </c>
      <c r="G35" s="6">
        <v>94.7</v>
      </c>
    </row>
    <row r="36" spans="1:7" x14ac:dyDescent="0.25">
      <c r="A36" t="s">
        <v>317</v>
      </c>
      <c r="B36" s="6">
        <v>82.9</v>
      </c>
      <c r="C36" s="6">
        <v>79.5</v>
      </c>
      <c r="D36" s="6">
        <v>90.1</v>
      </c>
      <c r="E36" s="6">
        <v>87.9</v>
      </c>
      <c r="F36" s="6">
        <v>89.9</v>
      </c>
      <c r="G36" s="6">
        <v>90.2</v>
      </c>
    </row>
    <row r="37" spans="1:7" x14ac:dyDescent="0.25">
      <c r="A37" t="s">
        <v>318</v>
      </c>
      <c r="B37" s="6">
        <v>71.400000000000006</v>
      </c>
      <c r="C37" s="6">
        <v>67</v>
      </c>
      <c r="D37" s="6">
        <v>83.1</v>
      </c>
      <c r="E37" s="6">
        <v>80</v>
      </c>
      <c r="F37" s="6">
        <v>92.4</v>
      </c>
      <c r="G37" s="6">
        <v>85.6</v>
      </c>
    </row>
    <row r="38" spans="1:7" x14ac:dyDescent="0.25">
      <c r="A38" t="s">
        <v>319</v>
      </c>
      <c r="B38" s="6">
        <v>74.8</v>
      </c>
      <c r="C38" s="6">
        <v>79.3</v>
      </c>
      <c r="D38" s="6">
        <v>87.7</v>
      </c>
      <c r="E38" s="6">
        <v>88.7</v>
      </c>
      <c r="F38" s="6">
        <v>95.2</v>
      </c>
      <c r="G38" s="6">
        <v>95.6</v>
      </c>
    </row>
    <row r="39" spans="1:7" x14ac:dyDescent="0.25">
      <c r="A39" t="s">
        <v>320</v>
      </c>
      <c r="B39" s="6">
        <v>78.8</v>
      </c>
      <c r="C39" s="6">
        <v>83</v>
      </c>
      <c r="D39" s="6">
        <v>90.4</v>
      </c>
      <c r="E39" s="6">
        <v>89.8</v>
      </c>
      <c r="F39" s="6">
        <v>91.9</v>
      </c>
      <c r="G39" s="6">
        <v>90.4</v>
      </c>
    </row>
    <row r="40" spans="1:7" x14ac:dyDescent="0.25">
      <c r="A40" t="s">
        <v>321</v>
      </c>
      <c r="B40" s="6">
        <v>87.2</v>
      </c>
      <c r="C40" s="6">
        <v>82.9</v>
      </c>
      <c r="D40" s="6">
        <v>89.9</v>
      </c>
      <c r="E40" s="6">
        <v>88</v>
      </c>
      <c r="F40" s="6">
        <v>96.5</v>
      </c>
      <c r="G40" s="6">
        <v>96.8</v>
      </c>
    </row>
    <row r="41" spans="1:7" x14ac:dyDescent="0.25">
      <c r="A41" t="s">
        <v>322</v>
      </c>
      <c r="B41" s="6">
        <v>88.5</v>
      </c>
      <c r="C41" s="6">
        <v>85.9</v>
      </c>
      <c r="D41" s="6">
        <v>92</v>
      </c>
      <c r="E41" s="6">
        <v>92.2</v>
      </c>
      <c r="F41" s="6">
        <v>97.8</v>
      </c>
      <c r="G41" s="6">
        <v>97.1</v>
      </c>
    </row>
    <row r="42" spans="1:7" x14ac:dyDescent="0.25">
      <c r="A42" t="s">
        <v>323</v>
      </c>
      <c r="B42" s="6">
        <v>88</v>
      </c>
      <c r="C42" s="6">
        <v>83.1</v>
      </c>
      <c r="D42" s="6">
        <v>89.4</v>
      </c>
      <c r="E42" s="6">
        <v>88.9</v>
      </c>
      <c r="F42" s="6">
        <v>96.6</v>
      </c>
      <c r="G42" s="6">
        <v>94.3</v>
      </c>
    </row>
    <row r="43" spans="1:7" x14ac:dyDescent="0.25">
      <c r="A43" t="s">
        <v>324</v>
      </c>
      <c r="B43" s="6">
        <v>70</v>
      </c>
      <c r="C43" s="6" t="s">
        <v>222</v>
      </c>
      <c r="D43" s="6">
        <v>88.9</v>
      </c>
      <c r="E43" s="6">
        <v>96</v>
      </c>
      <c r="F43" s="6">
        <v>97.8</v>
      </c>
      <c r="G43" s="6">
        <v>100</v>
      </c>
    </row>
    <row r="44" spans="1:7" x14ac:dyDescent="0.25">
      <c r="A44" t="s">
        <v>325</v>
      </c>
      <c r="B44" s="6">
        <v>61.2</v>
      </c>
      <c r="C44" s="6">
        <v>59.4</v>
      </c>
      <c r="D44" s="6">
        <v>83.1</v>
      </c>
      <c r="E44" s="6">
        <v>80.3</v>
      </c>
      <c r="F44" s="6">
        <v>91.8</v>
      </c>
      <c r="G44" s="6">
        <v>95.8</v>
      </c>
    </row>
    <row r="45" spans="1:7" x14ac:dyDescent="0.25">
      <c r="A45" t="s">
        <v>327</v>
      </c>
      <c r="B45" s="6">
        <v>52.5</v>
      </c>
      <c r="C45" s="6">
        <v>65.400000000000006</v>
      </c>
      <c r="D45" s="6">
        <v>90.9</v>
      </c>
      <c r="E45" s="6">
        <v>85.1</v>
      </c>
      <c r="F45" s="6">
        <v>91.7</v>
      </c>
      <c r="G45" s="6">
        <v>92.2</v>
      </c>
    </row>
    <row r="46" spans="1:7" x14ac:dyDescent="0.25">
      <c r="A46" t="s">
        <v>328</v>
      </c>
      <c r="B46" s="6">
        <v>65.5</v>
      </c>
      <c r="C46" s="6">
        <v>69.099999999999994</v>
      </c>
      <c r="D46" s="6">
        <v>84.4</v>
      </c>
      <c r="E46" s="6">
        <v>83.4</v>
      </c>
      <c r="F46" s="6">
        <v>91.4</v>
      </c>
      <c r="G46" s="6">
        <v>93.3</v>
      </c>
    </row>
    <row r="47" spans="1:7" x14ac:dyDescent="0.25">
      <c r="A47" t="s">
        <v>329</v>
      </c>
      <c r="B47" t="s">
        <v>222</v>
      </c>
      <c r="C47" t="s">
        <v>222</v>
      </c>
      <c r="D47" t="s">
        <v>222</v>
      </c>
      <c r="E47" t="s">
        <v>222</v>
      </c>
      <c r="F47" t="s">
        <v>222</v>
      </c>
      <c r="G47" t="s">
        <v>222</v>
      </c>
    </row>
    <row r="48" spans="1:7" x14ac:dyDescent="0.25">
      <c r="A48" s="4" t="s">
        <v>213</v>
      </c>
      <c r="B48" s="4">
        <v>85.6</v>
      </c>
      <c r="C48" s="4">
        <v>84.9</v>
      </c>
      <c r="D48" s="4">
        <v>91.6</v>
      </c>
      <c r="E48" s="4">
        <v>90.8</v>
      </c>
      <c r="F48" s="4">
        <v>95.5</v>
      </c>
      <c r="G48" s="4">
        <v>95.4</v>
      </c>
    </row>
    <row r="50" spans="1:1" x14ac:dyDescent="0.25">
      <c r="A50" t="s">
        <v>171</v>
      </c>
    </row>
    <row r="51" spans="1:1" x14ac:dyDescent="0.25">
      <c r="A51" t="s">
        <v>330</v>
      </c>
    </row>
    <row r="52" spans="1:1" x14ac:dyDescent="0.25">
      <c r="A52" t="s">
        <v>216</v>
      </c>
    </row>
    <row r="53" spans="1:1" x14ac:dyDescent="0.25">
      <c r="A53" t="s">
        <v>258</v>
      </c>
    </row>
    <row r="55" spans="1:1" x14ac:dyDescent="0.25">
      <c r="A55" t="s">
        <v>179</v>
      </c>
    </row>
    <row r="56" spans="1:1" x14ac:dyDescent="0.25">
      <c r="A56" t="s">
        <v>180</v>
      </c>
    </row>
    <row r="57" spans="1:1" x14ac:dyDescent="0.25">
      <c r="A57" t="s">
        <v>181</v>
      </c>
    </row>
    <row r="58" spans="1:1" x14ac:dyDescent="0.25">
      <c r="A58" t="s">
        <v>182</v>
      </c>
    </row>
    <row r="59" spans="1:1" x14ac:dyDescent="0.25">
      <c r="A59" t="s">
        <v>331</v>
      </c>
    </row>
    <row r="61" spans="1:1" x14ac:dyDescent="0.25">
      <c r="A61" t="s">
        <v>219</v>
      </c>
    </row>
    <row r="62" spans="1:1" x14ac:dyDescent="0.25">
      <c r="A62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2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23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284</v>
      </c>
      <c r="B3" s="6">
        <v>76.900000000000006</v>
      </c>
      <c r="C3" s="6">
        <v>77.5</v>
      </c>
      <c r="D3" s="6">
        <v>86.2</v>
      </c>
      <c r="E3" s="6">
        <v>86.6</v>
      </c>
      <c r="F3" s="6">
        <v>95.6</v>
      </c>
      <c r="G3" s="6">
        <v>94.6</v>
      </c>
    </row>
    <row r="4" spans="1:8" x14ac:dyDescent="0.25">
      <c r="A4" t="s">
        <v>285</v>
      </c>
      <c r="B4" s="6">
        <v>84.8</v>
      </c>
      <c r="C4" s="6">
        <v>84.4</v>
      </c>
      <c r="D4" s="6">
        <v>89.7</v>
      </c>
      <c r="E4" s="6">
        <v>92.3</v>
      </c>
      <c r="F4" s="6">
        <v>88.6</v>
      </c>
      <c r="G4" s="6">
        <v>88.6</v>
      </c>
    </row>
    <row r="5" spans="1:8" x14ac:dyDescent="0.25">
      <c r="A5" t="s">
        <v>286</v>
      </c>
      <c r="B5" s="6">
        <v>83.3</v>
      </c>
      <c r="C5" s="6">
        <v>77.8</v>
      </c>
      <c r="D5" s="6">
        <v>91.9</v>
      </c>
      <c r="E5" s="6">
        <v>85.6</v>
      </c>
      <c r="F5" s="6">
        <v>97.1</v>
      </c>
      <c r="G5" s="6">
        <v>96.8</v>
      </c>
    </row>
    <row r="6" spans="1:8" x14ac:dyDescent="0.25">
      <c r="A6" t="s">
        <v>287</v>
      </c>
      <c r="B6" s="6">
        <v>81.599999999999994</v>
      </c>
      <c r="C6" s="6">
        <v>87</v>
      </c>
      <c r="D6" s="6">
        <v>89.7</v>
      </c>
      <c r="E6" s="6">
        <v>91.3</v>
      </c>
      <c r="F6" s="6">
        <v>90.6</v>
      </c>
      <c r="G6" s="6">
        <v>96.4</v>
      </c>
    </row>
    <row r="7" spans="1:8" x14ac:dyDescent="0.25">
      <c r="A7" t="s">
        <v>288</v>
      </c>
      <c r="B7" s="6">
        <v>80.7</v>
      </c>
      <c r="C7" s="6">
        <v>75.3</v>
      </c>
      <c r="D7" s="6">
        <v>86.6</v>
      </c>
      <c r="E7" s="6">
        <v>85.8</v>
      </c>
      <c r="F7" s="6">
        <v>98.5</v>
      </c>
      <c r="G7" s="6">
        <v>94.6</v>
      </c>
    </row>
    <row r="8" spans="1:8" x14ac:dyDescent="0.25">
      <c r="A8" t="s">
        <v>289</v>
      </c>
      <c r="B8" s="6">
        <v>73.599999999999994</v>
      </c>
      <c r="C8" s="6">
        <v>83.8</v>
      </c>
      <c r="D8" s="6">
        <v>78.8</v>
      </c>
      <c r="E8" s="6">
        <v>87.5</v>
      </c>
      <c r="F8" s="6">
        <v>93</v>
      </c>
      <c r="G8" s="6">
        <v>100</v>
      </c>
    </row>
    <row r="9" spans="1:8" x14ac:dyDescent="0.25">
      <c r="A9" t="s">
        <v>290</v>
      </c>
      <c r="B9" s="6">
        <v>84.5</v>
      </c>
      <c r="C9" s="6">
        <v>74.099999999999994</v>
      </c>
      <c r="D9" s="6">
        <v>87.3</v>
      </c>
      <c r="E9" s="6">
        <v>80.2</v>
      </c>
      <c r="F9" s="6">
        <v>94.4</v>
      </c>
      <c r="G9" s="6">
        <v>97.5</v>
      </c>
    </row>
    <row r="10" spans="1:8" x14ac:dyDescent="0.25">
      <c r="A10" t="s">
        <v>291</v>
      </c>
      <c r="B10" s="6">
        <v>76.7</v>
      </c>
      <c r="C10" s="6">
        <v>71.400000000000006</v>
      </c>
      <c r="D10" s="6">
        <v>84.4</v>
      </c>
      <c r="E10" s="6">
        <v>78.3</v>
      </c>
      <c r="F10" s="6">
        <v>100</v>
      </c>
      <c r="G10" s="6">
        <v>95.8</v>
      </c>
    </row>
    <row r="11" spans="1:8" x14ac:dyDescent="0.25">
      <c r="A11" t="s">
        <v>292</v>
      </c>
      <c r="B11" s="6">
        <v>88.1</v>
      </c>
      <c r="C11" s="6">
        <v>70.5</v>
      </c>
      <c r="D11" s="6">
        <v>93.1</v>
      </c>
      <c r="E11" s="6">
        <v>78.099999999999994</v>
      </c>
      <c r="F11" s="6">
        <v>98.6</v>
      </c>
      <c r="G11" s="6">
        <v>96</v>
      </c>
    </row>
    <row r="12" spans="1:8" x14ac:dyDescent="0.25">
      <c r="A12" t="s">
        <v>293</v>
      </c>
      <c r="B12" s="6">
        <v>78.099999999999994</v>
      </c>
      <c r="C12" s="6">
        <v>76.099999999999994</v>
      </c>
      <c r="D12" s="6">
        <v>87.1</v>
      </c>
      <c r="E12" s="6">
        <v>81.3</v>
      </c>
      <c r="F12" s="6">
        <v>100</v>
      </c>
      <c r="G12" s="6">
        <v>94.8</v>
      </c>
    </row>
    <row r="13" spans="1:8" x14ac:dyDescent="0.25">
      <c r="A13" t="s">
        <v>294</v>
      </c>
      <c r="B13" s="6" t="s">
        <v>222</v>
      </c>
      <c r="C13" s="6" t="s">
        <v>222</v>
      </c>
      <c r="D13" s="6" t="s">
        <v>222</v>
      </c>
      <c r="E13" s="6" t="s">
        <v>222</v>
      </c>
      <c r="F13" s="6" t="s">
        <v>222</v>
      </c>
      <c r="G13" s="6" t="s">
        <v>222</v>
      </c>
    </row>
    <row r="14" spans="1:8" x14ac:dyDescent="0.25">
      <c r="A14" t="s">
        <v>295</v>
      </c>
      <c r="B14" s="6">
        <v>65</v>
      </c>
      <c r="C14" s="6">
        <v>67.599999999999994</v>
      </c>
      <c r="D14" s="6">
        <v>89.6</v>
      </c>
      <c r="E14" s="6">
        <v>80</v>
      </c>
      <c r="F14" s="6">
        <v>98</v>
      </c>
      <c r="G14" s="6">
        <v>97.8</v>
      </c>
    </row>
    <row r="15" spans="1:8" x14ac:dyDescent="0.25">
      <c r="A15" t="s">
        <v>296</v>
      </c>
      <c r="B15" s="6" t="s">
        <v>222</v>
      </c>
      <c r="C15" s="6" t="s">
        <v>222</v>
      </c>
      <c r="D15" s="6" t="s">
        <v>222</v>
      </c>
      <c r="E15" s="6" t="s">
        <v>222</v>
      </c>
      <c r="F15" s="6" t="s">
        <v>222</v>
      </c>
      <c r="G15" s="6" t="s">
        <v>222</v>
      </c>
    </row>
    <row r="16" spans="1:8" x14ac:dyDescent="0.25">
      <c r="A16" t="s">
        <v>297</v>
      </c>
      <c r="B16" s="6">
        <v>67.8</v>
      </c>
      <c r="C16" s="6">
        <v>78.8</v>
      </c>
      <c r="D16" s="6">
        <v>84.7</v>
      </c>
      <c r="E16" s="6">
        <v>89.2</v>
      </c>
      <c r="F16" s="6">
        <v>100</v>
      </c>
      <c r="G16" s="6">
        <v>97.9</v>
      </c>
    </row>
    <row r="17" spans="1:7" x14ac:dyDescent="0.25">
      <c r="A17" t="s">
        <v>298</v>
      </c>
      <c r="B17" s="6">
        <v>77.8</v>
      </c>
      <c r="C17" s="6">
        <v>80</v>
      </c>
      <c r="D17" s="6">
        <v>91.2</v>
      </c>
      <c r="E17" s="6">
        <v>82.9</v>
      </c>
      <c r="F17" s="6">
        <v>97.1</v>
      </c>
      <c r="G17" s="6">
        <v>94.6</v>
      </c>
    </row>
    <row r="18" spans="1:7" x14ac:dyDescent="0.25">
      <c r="A18" t="s">
        <v>299</v>
      </c>
      <c r="B18" s="6">
        <v>90</v>
      </c>
      <c r="C18" s="6">
        <v>84.6</v>
      </c>
      <c r="D18" s="6">
        <v>96.7</v>
      </c>
      <c r="E18" s="6">
        <v>92.5</v>
      </c>
      <c r="F18" s="6">
        <v>95</v>
      </c>
      <c r="G18" s="6">
        <v>98.2</v>
      </c>
    </row>
    <row r="19" spans="1:7" x14ac:dyDescent="0.25">
      <c r="A19" t="s">
        <v>300</v>
      </c>
      <c r="B19" s="6">
        <v>85.5</v>
      </c>
      <c r="C19" s="6">
        <v>79.8</v>
      </c>
      <c r="D19" s="6">
        <v>93.9</v>
      </c>
      <c r="E19" s="6">
        <v>93.5</v>
      </c>
      <c r="F19" s="6">
        <v>96.1</v>
      </c>
      <c r="G19" s="6">
        <v>96.1</v>
      </c>
    </row>
    <row r="20" spans="1:7" x14ac:dyDescent="0.25">
      <c r="A20" t="s">
        <v>301</v>
      </c>
      <c r="B20" s="6">
        <v>87.9</v>
      </c>
      <c r="C20" s="6">
        <v>84.5</v>
      </c>
      <c r="D20" s="6">
        <v>93</v>
      </c>
      <c r="E20" s="6">
        <v>90.7</v>
      </c>
      <c r="F20" s="6">
        <v>95.9</v>
      </c>
      <c r="G20" s="6">
        <v>95.2</v>
      </c>
    </row>
    <row r="21" spans="1:7" x14ac:dyDescent="0.25">
      <c r="A21" t="s">
        <v>302</v>
      </c>
      <c r="B21" s="6">
        <v>87.3</v>
      </c>
      <c r="C21" s="6">
        <v>88.1</v>
      </c>
      <c r="D21" s="6">
        <v>89.6</v>
      </c>
      <c r="E21" s="6">
        <v>90.7</v>
      </c>
      <c r="F21" s="6">
        <v>93.1</v>
      </c>
      <c r="G21" s="6">
        <v>93.1</v>
      </c>
    </row>
    <row r="22" spans="1:7" x14ac:dyDescent="0.25">
      <c r="A22" t="s">
        <v>303</v>
      </c>
      <c r="B22" s="6">
        <v>75.900000000000006</v>
      </c>
      <c r="C22" s="6">
        <v>80.8</v>
      </c>
      <c r="D22" s="6">
        <v>80</v>
      </c>
      <c r="E22" s="6">
        <v>90</v>
      </c>
      <c r="F22" s="6">
        <v>97.2</v>
      </c>
      <c r="G22" s="6">
        <v>93.8</v>
      </c>
    </row>
    <row r="23" spans="1:7" x14ac:dyDescent="0.25">
      <c r="A23" t="s">
        <v>304</v>
      </c>
      <c r="B23" s="6" t="s">
        <v>222</v>
      </c>
      <c r="C23" s="6" t="s">
        <v>222</v>
      </c>
      <c r="D23" s="6" t="s">
        <v>222</v>
      </c>
      <c r="E23" s="6" t="s">
        <v>222</v>
      </c>
      <c r="F23" s="6" t="s">
        <v>222</v>
      </c>
      <c r="G23" s="6" t="s">
        <v>222</v>
      </c>
    </row>
    <row r="24" spans="1:7" x14ac:dyDescent="0.25">
      <c r="A24" t="s">
        <v>305</v>
      </c>
      <c r="B24" s="6">
        <v>86.2</v>
      </c>
      <c r="C24" s="6">
        <v>68.8</v>
      </c>
      <c r="D24" s="6">
        <v>96.8</v>
      </c>
      <c r="E24" s="6">
        <v>81.099999999999994</v>
      </c>
      <c r="F24" s="6">
        <v>96.9</v>
      </c>
      <c r="G24" s="6">
        <v>100</v>
      </c>
    </row>
    <row r="25" spans="1:7" x14ac:dyDescent="0.25">
      <c r="A25" t="s">
        <v>306</v>
      </c>
      <c r="B25" s="6" t="s">
        <v>222</v>
      </c>
      <c r="C25" s="6" t="s">
        <v>222</v>
      </c>
      <c r="D25" s="6" t="s">
        <v>222</v>
      </c>
      <c r="E25" s="6" t="s">
        <v>222</v>
      </c>
      <c r="F25" s="6" t="s">
        <v>222</v>
      </c>
      <c r="G25" s="6" t="s">
        <v>222</v>
      </c>
    </row>
    <row r="26" spans="1:7" x14ac:dyDescent="0.25">
      <c r="A26" t="s">
        <v>307</v>
      </c>
      <c r="B26" s="6" t="s">
        <v>222</v>
      </c>
      <c r="C26" s="6" t="s">
        <v>222</v>
      </c>
      <c r="D26" s="6" t="s">
        <v>222</v>
      </c>
      <c r="E26" s="6" t="s">
        <v>222</v>
      </c>
      <c r="F26" s="6" t="s">
        <v>222</v>
      </c>
      <c r="G26" s="6" t="s">
        <v>222</v>
      </c>
    </row>
    <row r="27" spans="1:7" x14ac:dyDescent="0.25">
      <c r="A27" t="s">
        <v>308</v>
      </c>
      <c r="B27" s="6">
        <v>88.7</v>
      </c>
      <c r="C27" s="6">
        <v>84.5</v>
      </c>
      <c r="D27" s="6">
        <v>94.7</v>
      </c>
      <c r="E27" s="6">
        <v>91</v>
      </c>
      <c r="F27" s="6">
        <v>94.3</v>
      </c>
      <c r="G27" s="6">
        <v>94.7</v>
      </c>
    </row>
    <row r="28" spans="1:7" x14ac:dyDescent="0.25">
      <c r="A28" t="s">
        <v>309</v>
      </c>
      <c r="B28" s="6" t="s">
        <v>159</v>
      </c>
      <c r="C28" s="6" t="s">
        <v>159</v>
      </c>
      <c r="D28" s="6" t="s">
        <v>222</v>
      </c>
      <c r="E28" s="6" t="s">
        <v>222</v>
      </c>
      <c r="F28" s="6" t="s">
        <v>222</v>
      </c>
      <c r="G28" s="6" t="s">
        <v>222</v>
      </c>
    </row>
    <row r="29" spans="1:7" x14ac:dyDescent="0.25">
      <c r="A29" t="s">
        <v>310</v>
      </c>
      <c r="B29" s="6" t="s">
        <v>222</v>
      </c>
      <c r="C29" s="6" t="s">
        <v>222</v>
      </c>
      <c r="D29" s="6" t="s">
        <v>222</v>
      </c>
      <c r="E29" s="6" t="s">
        <v>222</v>
      </c>
      <c r="F29" s="6" t="s">
        <v>222</v>
      </c>
      <c r="G29" s="6" t="s">
        <v>222</v>
      </c>
    </row>
    <row r="30" spans="1:7" x14ac:dyDescent="0.25">
      <c r="A30" t="s">
        <v>311</v>
      </c>
      <c r="B30" s="6" t="s">
        <v>222</v>
      </c>
      <c r="C30" s="6" t="s">
        <v>222</v>
      </c>
      <c r="D30" s="6" t="s">
        <v>222</v>
      </c>
      <c r="E30" s="6" t="s">
        <v>222</v>
      </c>
      <c r="F30" s="6" t="s">
        <v>222</v>
      </c>
      <c r="G30" s="6" t="s">
        <v>222</v>
      </c>
    </row>
    <row r="31" spans="1:7" x14ac:dyDescent="0.25">
      <c r="A31" t="s">
        <v>312</v>
      </c>
      <c r="B31" s="6">
        <v>75</v>
      </c>
      <c r="C31" s="6">
        <v>75</v>
      </c>
      <c r="D31" s="6">
        <v>88.1</v>
      </c>
      <c r="E31" s="6">
        <v>89.5</v>
      </c>
      <c r="F31" s="6">
        <v>94</v>
      </c>
      <c r="G31" s="6">
        <v>94.5</v>
      </c>
    </row>
    <row r="32" spans="1:7" x14ac:dyDescent="0.25">
      <c r="A32" t="s">
        <v>313</v>
      </c>
      <c r="B32" s="6" t="s">
        <v>222</v>
      </c>
      <c r="C32" s="6" t="s">
        <v>222</v>
      </c>
      <c r="D32" s="6" t="s">
        <v>222</v>
      </c>
      <c r="E32" s="6" t="s">
        <v>222</v>
      </c>
      <c r="F32" s="6" t="s">
        <v>222</v>
      </c>
      <c r="G32" s="6" t="s">
        <v>222</v>
      </c>
    </row>
    <row r="33" spans="1:7" x14ac:dyDescent="0.25">
      <c r="A33" t="s">
        <v>314</v>
      </c>
      <c r="B33" s="6">
        <v>80</v>
      </c>
      <c r="C33" s="6">
        <v>69.7</v>
      </c>
      <c r="D33" s="6">
        <v>91.7</v>
      </c>
      <c r="E33" s="6">
        <v>89.5</v>
      </c>
      <c r="F33" s="6">
        <v>92.3</v>
      </c>
      <c r="G33" s="6">
        <v>97.4</v>
      </c>
    </row>
    <row r="34" spans="1:7" x14ac:dyDescent="0.25">
      <c r="A34" t="s">
        <v>315</v>
      </c>
      <c r="B34" s="6" t="s">
        <v>222</v>
      </c>
      <c r="C34" s="6" t="s">
        <v>222</v>
      </c>
      <c r="D34" s="6" t="s">
        <v>222</v>
      </c>
      <c r="E34" s="6" t="s">
        <v>222</v>
      </c>
      <c r="F34" s="6" t="s">
        <v>222</v>
      </c>
      <c r="G34" s="6" t="s">
        <v>222</v>
      </c>
    </row>
    <row r="35" spans="1:7" x14ac:dyDescent="0.25">
      <c r="A35" t="s">
        <v>316</v>
      </c>
      <c r="B35" s="6">
        <v>78.099999999999994</v>
      </c>
      <c r="C35" s="6">
        <v>78.8</v>
      </c>
      <c r="D35" s="6">
        <v>97.5</v>
      </c>
      <c r="E35" s="6">
        <v>95.2</v>
      </c>
      <c r="F35" s="6">
        <v>100</v>
      </c>
      <c r="G35" s="6">
        <v>100</v>
      </c>
    </row>
    <row r="36" spans="1:7" x14ac:dyDescent="0.25">
      <c r="A36" t="s">
        <v>317</v>
      </c>
      <c r="B36" s="6">
        <v>69.3</v>
      </c>
      <c r="C36" s="6">
        <v>70.400000000000006</v>
      </c>
      <c r="D36" s="6">
        <v>86.2</v>
      </c>
      <c r="E36" s="6">
        <v>86</v>
      </c>
      <c r="F36" s="6">
        <v>88.8</v>
      </c>
      <c r="G36" s="6">
        <v>88.9</v>
      </c>
    </row>
    <row r="37" spans="1:7" x14ac:dyDescent="0.25">
      <c r="A37" t="s">
        <v>318</v>
      </c>
      <c r="B37" s="6">
        <v>70.3</v>
      </c>
      <c r="C37" s="6">
        <v>54.8</v>
      </c>
      <c r="D37" s="6">
        <v>90</v>
      </c>
      <c r="E37" s="6">
        <v>79.2</v>
      </c>
      <c r="F37" s="6">
        <v>94.1</v>
      </c>
      <c r="G37" s="6">
        <v>91.4</v>
      </c>
    </row>
    <row r="38" spans="1:7" x14ac:dyDescent="0.25">
      <c r="A38" t="s">
        <v>319</v>
      </c>
      <c r="B38" s="6" t="s">
        <v>222</v>
      </c>
      <c r="C38" s="6" t="s">
        <v>222</v>
      </c>
      <c r="D38" s="6" t="s">
        <v>222</v>
      </c>
      <c r="E38" s="6">
        <v>88.5</v>
      </c>
      <c r="F38" s="6" t="s">
        <v>222</v>
      </c>
      <c r="G38" s="6">
        <v>96.3</v>
      </c>
    </row>
    <row r="39" spans="1:7" x14ac:dyDescent="0.25">
      <c r="A39" t="s">
        <v>320</v>
      </c>
      <c r="B39" s="6">
        <v>86.1</v>
      </c>
      <c r="C39" s="6">
        <v>83.2</v>
      </c>
      <c r="D39" s="6">
        <v>93.7</v>
      </c>
      <c r="E39" s="6">
        <v>95.6</v>
      </c>
      <c r="F39" s="6">
        <v>93.6</v>
      </c>
      <c r="G39" s="6">
        <v>98.9</v>
      </c>
    </row>
    <row r="40" spans="1:7" x14ac:dyDescent="0.25">
      <c r="A40" t="s">
        <v>321</v>
      </c>
      <c r="B40" s="6">
        <v>80</v>
      </c>
      <c r="C40" s="6">
        <v>68.099999999999994</v>
      </c>
      <c r="D40" s="6">
        <v>89.7</v>
      </c>
      <c r="E40" s="6">
        <v>85.2</v>
      </c>
      <c r="F40" s="6">
        <v>89.2</v>
      </c>
      <c r="G40" s="6">
        <v>98.2</v>
      </c>
    </row>
    <row r="41" spans="1:7" x14ac:dyDescent="0.25">
      <c r="A41" t="s">
        <v>322</v>
      </c>
      <c r="B41" s="6" t="s">
        <v>222</v>
      </c>
      <c r="C41" s="6" t="s">
        <v>222</v>
      </c>
      <c r="D41" s="6" t="s">
        <v>222</v>
      </c>
      <c r="E41" s="6" t="s">
        <v>222</v>
      </c>
      <c r="F41" s="6" t="s">
        <v>222</v>
      </c>
      <c r="G41" s="6" t="s">
        <v>222</v>
      </c>
    </row>
    <row r="42" spans="1:7" x14ac:dyDescent="0.25">
      <c r="A42" t="s">
        <v>323</v>
      </c>
      <c r="B42" s="6">
        <v>92</v>
      </c>
      <c r="C42" s="6">
        <v>78.599999999999994</v>
      </c>
      <c r="D42" s="6">
        <v>92.6</v>
      </c>
      <c r="E42" s="6">
        <v>90.3</v>
      </c>
      <c r="F42" s="6">
        <v>90</v>
      </c>
      <c r="G42" s="6">
        <v>93.9</v>
      </c>
    </row>
    <row r="43" spans="1:7" x14ac:dyDescent="0.25">
      <c r="A43" t="s">
        <v>324</v>
      </c>
      <c r="B43" s="6" t="s">
        <v>222</v>
      </c>
      <c r="C43" s="6" t="s">
        <v>222</v>
      </c>
      <c r="D43" s="6" t="s">
        <v>222</v>
      </c>
      <c r="E43" s="6" t="s">
        <v>222</v>
      </c>
      <c r="F43" s="6" t="s">
        <v>222</v>
      </c>
      <c r="G43" s="6" t="s">
        <v>222</v>
      </c>
    </row>
    <row r="44" spans="1:7" x14ac:dyDescent="0.25">
      <c r="A44" t="s">
        <v>325</v>
      </c>
      <c r="B44" s="6">
        <v>73.3</v>
      </c>
      <c r="C44" s="6">
        <v>77.8</v>
      </c>
      <c r="D44" s="6">
        <v>90.9</v>
      </c>
      <c r="E44" s="6">
        <v>92.8</v>
      </c>
      <c r="F44" s="6">
        <v>91.7</v>
      </c>
      <c r="G44" s="6">
        <v>93.3</v>
      </c>
    </row>
    <row r="45" spans="1:7" x14ac:dyDescent="0.25">
      <c r="A45" t="s">
        <v>327</v>
      </c>
      <c r="B45" s="6">
        <v>73.2</v>
      </c>
      <c r="C45" s="6">
        <v>71.8</v>
      </c>
      <c r="D45" s="6">
        <v>97.6</v>
      </c>
      <c r="E45" s="6">
        <v>92.1</v>
      </c>
      <c r="F45" s="6">
        <v>93.3</v>
      </c>
      <c r="G45" s="6">
        <v>94</v>
      </c>
    </row>
    <row r="46" spans="1:7" x14ac:dyDescent="0.25">
      <c r="A46" t="s">
        <v>328</v>
      </c>
      <c r="B46" s="6">
        <v>70.5</v>
      </c>
      <c r="C46" s="6" t="s">
        <v>222</v>
      </c>
      <c r="D46" s="6">
        <v>81.8</v>
      </c>
      <c r="E46" s="6">
        <v>82.9</v>
      </c>
      <c r="F46" s="6">
        <v>91.7</v>
      </c>
      <c r="G46" s="6">
        <v>85.4</v>
      </c>
    </row>
    <row r="47" spans="1:7" x14ac:dyDescent="0.25">
      <c r="A47" t="s">
        <v>329</v>
      </c>
      <c r="B47" t="s">
        <v>159</v>
      </c>
      <c r="C47" t="s">
        <v>222</v>
      </c>
      <c r="D47" t="s">
        <v>222</v>
      </c>
      <c r="E47" t="s">
        <v>222</v>
      </c>
      <c r="F47" t="s">
        <v>222</v>
      </c>
      <c r="G47" t="s">
        <v>222</v>
      </c>
    </row>
    <row r="48" spans="1:7" x14ac:dyDescent="0.25">
      <c r="A48" s="4" t="s">
        <v>213</v>
      </c>
      <c r="B48" s="4">
        <v>80.099999999999994</v>
      </c>
      <c r="C48" s="4">
        <v>77.7</v>
      </c>
      <c r="D48" s="4">
        <v>90</v>
      </c>
      <c r="E48" s="4">
        <v>88.1</v>
      </c>
      <c r="F48" s="4">
        <v>94.3</v>
      </c>
      <c r="G48" s="4">
        <v>94.8</v>
      </c>
    </row>
    <row r="50" spans="1:1" x14ac:dyDescent="0.25">
      <c r="A50" t="s">
        <v>171</v>
      </c>
    </row>
    <row r="51" spans="1:1" x14ac:dyDescent="0.25">
      <c r="A51" t="s">
        <v>330</v>
      </c>
    </row>
    <row r="52" spans="1:1" x14ac:dyDescent="0.25">
      <c r="A52" t="s">
        <v>216</v>
      </c>
    </row>
    <row r="53" spans="1:1" x14ac:dyDescent="0.25">
      <c r="A53" t="s">
        <v>258</v>
      </c>
    </row>
    <row r="55" spans="1:1" x14ac:dyDescent="0.25">
      <c r="A55" t="s">
        <v>179</v>
      </c>
    </row>
    <row r="56" spans="1:1" x14ac:dyDescent="0.25">
      <c r="A56" t="s">
        <v>180</v>
      </c>
    </row>
    <row r="57" spans="1:1" x14ac:dyDescent="0.25">
      <c r="A57" t="s">
        <v>181</v>
      </c>
    </row>
    <row r="58" spans="1:1" x14ac:dyDescent="0.25">
      <c r="A58" t="s">
        <v>182</v>
      </c>
    </row>
    <row r="59" spans="1:1" x14ac:dyDescent="0.25">
      <c r="A59" t="s">
        <v>331</v>
      </c>
    </row>
    <row r="61" spans="1:1" x14ac:dyDescent="0.25">
      <c r="A61" t="s">
        <v>219</v>
      </c>
    </row>
    <row r="62" spans="1:1" x14ac:dyDescent="0.25">
      <c r="A62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8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24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332</v>
      </c>
      <c r="E2" s="5" t="s">
        <v>333</v>
      </c>
      <c r="F2" s="5" t="s">
        <v>189</v>
      </c>
      <c r="G2" s="5" t="s">
        <v>190</v>
      </c>
    </row>
    <row r="3" spans="1:8" x14ac:dyDescent="0.25">
      <c r="A3" t="s">
        <v>191</v>
      </c>
      <c r="B3" s="6">
        <v>59.2</v>
      </c>
      <c r="C3" s="6">
        <v>61.1</v>
      </c>
      <c r="D3" s="6">
        <v>81.8</v>
      </c>
      <c r="E3" s="6">
        <v>81.599999999999994</v>
      </c>
      <c r="F3" s="6">
        <v>84.3</v>
      </c>
      <c r="G3" s="6">
        <v>84.8</v>
      </c>
    </row>
    <row r="4" spans="1:8" x14ac:dyDescent="0.25">
      <c r="A4" t="s">
        <v>192</v>
      </c>
      <c r="B4" s="6">
        <v>72.599999999999994</v>
      </c>
      <c r="C4" s="6">
        <v>69.5</v>
      </c>
      <c r="D4" s="6">
        <v>81.8</v>
      </c>
      <c r="E4" s="6">
        <v>79.099999999999994</v>
      </c>
      <c r="F4" s="6">
        <v>94.3</v>
      </c>
      <c r="G4" s="6">
        <v>94.9</v>
      </c>
    </row>
    <row r="5" spans="1:8" x14ac:dyDescent="0.25">
      <c r="A5" t="s">
        <v>193</v>
      </c>
      <c r="B5" s="6">
        <v>83.3</v>
      </c>
      <c r="C5" s="6">
        <v>80.400000000000006</v>
      </c>
      <c r="D5" s="6">
        <v>87.9</v>
      </c>
      <c r="E5" s="6">
        <v>86.8</v>
      </c>
      <c r="F5" s="6">
        <v>95.4</v>
      </c>
      <c r="G5" s="6">
        <v>95</v>
      </c>
    </row>
    <row r="6" spans="1:8" x14ac:dyDescent="0.25">
      <c r="A6" t="s">
        <v>194</v>
      </c>
      <c r="B6" s="6">
        <v>68</v>
      </c>
      <c r="C6" s="6">
        <v>65.400000000000006</v>
      </c>
      <c r="D6" s="6">
        <v>82.5</v>
      </c>
      <c r="E6" s="6">
        <v>82.6</v>
      </c>
      <c r="F6" s="6">
        <v>93.4</v>
      </c>
      <c r="G6" s="6">
        <v>95.1</v>
      </c>
    </row>
    <row r="7" spans="1:8" x14ac:dyDescent="0.25">
      <c r="A7" t="s">
        <v>195</v>
      </c>
      <c r="B7" s="6">
        <v>66.099999999999994</v>
      </c>
      <c r="C7" s="6">
        <v>68</v>
      </c>
      <c r="D7" s="6">
        <v>83.8</v>
      </c>
      <c r="E7" s="6">
        <v>85.5</v>
      </c>
      <c r="F7" s="6">
        <v>93.3</v>
      </c>
      <c r="G7" s="6">
        <v>92</v>
      </c>
    </row>
    <row r="8" spans="1:8" x14ac:dyDescent="0.25">
      <c r="A8" t="s">
        <v>196</v>
      </c>
      <c r="B8" s="6">
        <v>67.2</v>
      </c>
      <c r="C8" s="6">
        <v>73.099999999999994</v>
      </c>
      <c r="D8" s="6">
        <v>87.6</v>
      </c>
      <c r="E8" s="6">
        <v>88.7</v>
      </c>
      <c r="F8" s="6">
        <v>93.1</v>
      </c>
      <c r="G8" s="6">
        <v>93.2</v>
      </c>
    </row>
    <row r="9" spans="1:8" x14ac:dyDescent="0.25">
      <c r="A9" t="s">
        <v>197</v>
      </c>
      <c r="B9" s="6">
        <v>86.7</v>
      </c>
      <c r="C9" s="6">
        <v>90.2</v>
      </c>
      <c r="D9" s="6">
        <v>90.8</v>
      </c>
      <c r="E9" s="6">
        <v>92.9</v>
      </c>
      <c r="F9" s="6">
        <v>88.9</v>
      </c>
      <c r="G9" s="6">
        <v>92.5</v>
      </c>
    </row>
    <row r="10" spans="1:8" x14ac:dyDescent="0.25">
      <c r="A10" t="s">
        <v>198</v>
      </c>
      <c r="B10" s="6">
        <v>72.599999999999994</v>
      </c>
      <c r="C10" s="6">
        <v>74.099999999999994</v>
      </c>
      <c r="D10" s="6">
        <v>89.1</v>
      </c>
      <c r="E10" s="6">
        <v>88.8</v>
      </c>
      <c r="F10" s="6">
        <v>96.2</v>
      </c>
      <c r="G10" s="6">
        <v>95.8</v>
      </c>
    </row>
    <row r="11" spans="1:8" x14ac:dyDescent="0.25">
      <c r="A11" t="s">
        <v>199</v>
      </c>
      <c r="B11" s="6">
        <v>96.4</v>
      </c>
      <c r="C11" s="6">
        <v>95</v>
      </c>
      <c r="D11" s="6">
        <v>95.8</v>
      </c>
      <c r="E11" s="6">
        <v>93.6</v>
      </c>
      <c r="F11" s="6">
        <v>96.3</v>
      </c>
      <c r="G11" s="6">
        <v>94.7</v>
      </c>
    </row>
    <row r="12" spans="1:8" x14ac:dyDescent="0.25">
      <c r="A12" t="s">
        <v>200</v>
      </c>
      <c r="B12" s="6">
        <v>79.400000000000006</v>
      </c>
      <c r="C12" s="6">
        <v>85.8</v>
      </c>
      <c r="D12" s="6">
        <v>90.4</v>
      </c>
      <c r="E12" s="6">
        <v>95.7</v>
      </c>
      <c r="F12" s="6">
        <v>90.2</v>
      </c>
      <c r="G12" s="6">
        <v>92</v>
      </c>
    </row>
    <row r="13" spans="1:8" x14ac:dyDescent="0.25">
      <c r="A13" t="s">
        <v>201</v>
      </c>
      <c r="B13" s="6">
        <v>78.2</v>
      </c>
      <c r="C13" s="6">
        <v>87</v>
      </c>
      <c r="D13" s="6">
        <v>89.9</v>
      </c>
      <c r="E13" s="6">
        <v>90.6</v>
      </c>
      <c r="F13" s="6">
        <v>88.1</v>
      </c>
      <c r="G13" s="6">
        <v>87.5</v>
      </c>
    </row>
    <row r="14" spans="1:8" x14ac:dyDescent="0.25">
      <c r="A14" t="s">
        <v>202</v>
      </c>
      <c r="B14" s="6">
        <v>87.3</v>
      </c>
      <c r="C14" s="6">
        <v>94.4</v>
      </c>
      <c r="D14" s="6">
        <v>94.4</v>
      </c>
      <c r="E14" s="6">
        <v>96</v>
      </c>
      <c r="F14" s="6">
        <v>97.9</v>
      </c>
      <c r="G14" s="6">
        <v>97.8</v>
      </c>
    </row>
    <row r="15" spans="1:8" x14ac:dyDescent="0.25">
      <c r="A15" t="s">
        <v>203</v>
      </c>
      <c r="B15" s="6">
        <v>80.7</v>
      </c>
      <c r="C15" s="6">
        <v>78.900000000000006</v>
      </c>
      <c r="D15" s="6">
        <v>90.9</v>
      </c>
      <c r="E15" s="6">
        <v>91.1</v>
      </c>
      <c r="F15" s="6">
        <v>94.4</v>
      </c>
      <c r="G15" s="6">
        <v>94.8</v>
      </c>
    </row>
    <row r="16" spans="1:8" x14ac:dyDescent="0.25">
      <c r="A16" t="s">
        <v>204</v>
      </c>
      <c r="B16" s="6">
        <v>74.400000000000006</v>
      </c>
      <c r="C16" s="6">
        <v>72.8</v>
      </c>
      <c r="D16" s="6">
        <v>86.5</v>
      </c>
      <c r="E16" s="6">
        <v>86.3</v>
      </c>
      <c r="F16" s="6">
        <v>95.5</v>
      </c>
      <c r="G16" s="6">
        <v>96</v>
      </c>
    </row>
    <row r="17" spans="1:7" x14ac:dyDescent="0.25">
      <c r="A17" t="s">
        <v>205</v>
      </c>
      <c r="B17" s="6">
        <v>60.4</v>
      </c>
      <c r="C17" s="6">
        <v>56.8</v>
      </c>
      <c r="D17" s="6">
        <v>83.3</v>
      </c>
      <c r="E17" s="6">
        <v>81.400000000000006</v>
      </c>
      <c r="F17" s="6">
        <v>89</v>
      </c>
      <c r="G17" s="6">
        <v>90.4</v>
      </c>
    </row>
    <row r="18" spans="1:7" x14ac:dyDescent="0.25">
      <c r="A18" t="s">
        <v>206</v>
      </c>
      <c r="B18" s="6">
        <v>68.400000000000006</v>
      </c>
      <c r="C18" s="6">
        <v>72.900000000000006</v>
      </c>
      <c r="D18" s="6">
        <v>85.9</v>
      </c>
      <c r="E18" s="6">
        <v>86</v>
      </c>
      <c r="F18" s="6">
        <v>94.6</v>
      </c>
      <c r="G18" s="6">
        <v>95.5</v>
      </c>
    </row>
    <row r="19" spans="1:7" x14ac:dyDescent="0.25">
      <c r="A19" t="s">
        <v>207</v>
      </c>
      <c r="B19" s="6">
        <v>61.4</v>
      </c>
      <c r="C19" s="6">
        <v>60.3</v>
      </c>
      <c r="D19" s="6">
        <v>84.6</v>
      </c>
      <c r="E19" s="6">
        <v>83.6</v>
      </c>
      <c r="F19" s="6">
        <v>88.1</v>
      </c>
      <c r="G19" s="6">
        <v>87.2</v>
      </c>
    </row>
    <row r="20" spans="1:7" x14ac:dyDescent="0.25">
      <c r="A20" t="s">
        <v>208</v>
      </c>
      <c r="B20" s="6">
        <v>75.900000000000006</v>
      </c>
      <c r="C20" s="6">
        <v>72.400000000000006</v>
      </c>
      <c r="D20" s="6">
        <v>85.7</v>
      </c>
      <c r="E20" s="6">
        <v>84.3</v>
      </c>
      <c r="F20" s="6">
        <v>94.3</v>
      </c>
      <c r="G20" s="6">
        <v>94.9</v>
      </c>
    </row>
    <row r="21" spans="1:7" x14ac:dyDescent="0.25">
      <c r="A21" t="s">
        <v>210</v>
      </c>
      <c r="B21" s="6">
        <v>47.5</v>
      </c>
      <c r="C21" s="6">
        <v>49.8</v>
      </c>
      <c r="D21" s="6">
        <v>80.3</v>
      </c>
      <c r="E21" s="6">
        <v>79.599999999999994</v>
      </c>
      <c r="F21" s="6">
        <v>88.3</v>
      </c>
      <c r="G21" s="6">
        <v>91</v>
      </c>
    </row>
    <row r="22" spans="1:7" x14ac:dyDescent="0.25">
      <c r="A22" t="s">
        <v>211</v>
      </c>
      <c r="B22" s="6">
        <v>53.7</v>
      </c>
      <c r="C22" s="6">
        <v>56.4</v>
      </c>
      <c r="D22" s="6">
        <v>79.900000000000006</v>
      </c>
      <c r="E22" s="6">
        <v>82.2</v>
      </c>
      <c r="F22" s="6">
        <v>87.4</v>
      </c>
      <c r="G22" s="6">
        <v>88.7</v>
      </c>
    </row>
    <row r="23" spans="1:7" x14ac:dyDescent="0.25">
      <c r="A23" t="s">
        <v>212</v>
      </c>
      <c r="B23">
        <v>51.4</v>
      </c>
      <c r="C23">
        <v>61.5</v>
      </c>
      <c r="D23">
        <v>83.1</v>
      </c>
      <c r="E23">
        <v>82.1</v>
      </c>
      <c r="F23">
        <v>91.3</v>
      </c>
      <c r="G23">
        <v>91.8</v>
      </c>
    </row>
    <row r="24" spans="1:7" x14ac:dyDescent="0.25">
      <c r="A24" s="4" t="s">
        <v>213</v>
      </c>
      <c r="B24" s="4">
        <v>69.099999999999994</v>
      </c>
      <c r="C24" s="4">
        <v>69.2</v>
      </c>
      <c r="D24" s="4">
        <v>85.3</v>
      </c>
      <c r="E24" s="4">
        <v>85</v>
      </c>
      <c r="F24" s="4">
        <v>91.6</v>
      </c>
      <c r="G24" s="4">
        <v>92.1</v>
      </c>
    </row>
    <row r="26" spans="1:7" x14ac:dyDescent="0.25">
      <c r="A26" t="s">
        <v>171</v>
      </c>
    </row>
    <row r="27" spans="1:7" x14ac:dyDescent="0.25">
      <c r="A27" t="s">
        <v>334</v>
      </c>
    </row>
    <row r="28" spans="1:7" x14ac:dyDescent="0.25">
      <c r="A28" t="s">
        <v>216</v>
      </c>
    </row>
    <row r="29" spans="1:7" x14ac:dyDescent="0.25">
      <c r="A29" t="s">
        <v>217</v>
      </c>
    </row>
    <row r="31" spans="1:7" x14ac:dyDescent="0.25">
      <c r="A31" t="s">
        <v>179</v>
      </c>
    </row>
    <row r="32" spans="1:7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8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25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332</v>
      </c>
      <c r="E2" s="5" t="s">
        <v>333</v>
      </c>
      <c r="F2" s="5" t="s">
        <v>189</v>
      </c>
      <c r="G2" s="5" t="s">
        <v>190</v>
      </c>
    </row>
    <row r="3" spans="1:8" x14ac:dyDescent="0.25">
      <c r="A3" t="s">
        <v>191</v>
      </c>
      <c r="B3" s="6" t="s">
        <v>222</v>
      </c>
      <c r="C3" s="6" t="s">
        <v>222</v>
      </c>
      <c r="D3" s="6" t="s">
        <v>222</v>
      </c>
      <c r="E3" s="6">
        <v>66.7</v>
      </c>
      <c r="F3" s="6" t="s">
        <v>222</v>
      </c>
      <c r="G3" s="6">
        <v>94.3</v>
      </c>
    </row>
    <row r="4" spans="1:8" x14ac:dyDescent="0.25">
      <c r="A4" t="s">
        <v>192</v>
      </c>
      <c r="B4" s="6">
        <v>52.9</v>
      </c>
      <c r="C4" s="6">
        <v>49.7</v>
      </c>
      <c r="D4" s="6">
        <v>67.599999999999994</v>
      </c>
      <c r="E4" s="6">
        <v>60.7</v>
      </c>
      <c r="F4" s="6">
        <v>81.3</v>
      </c>
      <c r="G4" s="6">
        <v>90.5</v>
      </c>
    </row>
    <row r="5" spans="1:8" x14ac:dyDescent="0.25">
      <c r="A5" t="s">
        <v>193</v>
      </c>
      <c r="B5" s="6">
        <v>53.8</v>
      </c>
      <c r="C5" s="6">
        <v>75.599999999999994</v>
      </c>
      <c r="D5" s="6">
        <v>64.099999999999994</v>
      </c>
      <c r="E5" s="6">
        <v>76.8</v>
      </c>
      <c r="F5" s="6">
        <v>86.7</v>
      </c>
      <c r="G5" s="6">
        <v>90.3</v>
      </c>
    </row>
    <row r="6" spans="1:8" x14ac:dyDescent="0.25">
      <c r="A6" t="s">
        <v>194</v>
      </c>
      <c r="B6" s="6" t="s">
        <v>222</v>
      </c>
      <c r="C6" s="6" t="s">
        <v>222</v>
      </c>
      <c r="D6" s="6">
        <v>72</v>
      </c>
      <c r="E6" s="6">
        <v>73</v>
      </c>
      <c r="F6" s="6">
        <v>96.2</v>
      </c>
      <c r="G6" s="6">
        <v>90.2</v>
      </c>
    </row>
    <row r="7" spans="1:8" x14ac:dyDescent="0.25">
      <c r="A7" t="s">
        <v>195</v>
      </c>
      <c r="B7" s="6">
        <v>94.6</v>
      </c>
      <c r="C7" s="6">
        <v>87.3</v>
      </c>
      <c r="D7" s="6">
        <v>97.4</v>
      </c>
      <c r="E7" s="6">
        <v>91.8</v>
      </c>
      <c r="F7" s="6">
        <v>100</v>
      </c>
      <c r="G7" s="6">
        <v>96.8</v>
      </c>
    </row>
    <row r="8" spans="1:8" x14ac:dyDescent="0.25">
      <c r="A8" t="s">
        <v>196</v>
      </c>
      <c r="B8" s="6">
        <v>66.7</v>
      </c>
      <c r="C8" s="6">
        <v>60.6</v>
      </c>
      <c r="D8" s="6">
        <v>87.2</v>
      </c>
      <c r="E8" s="6">
        <v>83.3</v>
      </c>
      <c r="F8" s="6">
        <v>89.2</v>
      </c>
      <c r="G8" s="6">
        <v>90.8</v>
      </c>
    </row>
    <row r="9" spans="1:8" x14ac:dyDescent="0.25">
      <c r="A9" t="s">
        <v>197</v>
      </c>
      <c r="B9" s="6" t="s">
        <v>159</v>
      </c>
      <c r="C9" s="6" t="s">
        <v>159</v>
      </c>
      <c r="D9" s="6" t="s">
        <v>159</v>
      </c>
      <c r="E9" s="6" t="s">
        <v>159</v>
      </c>
      <c r="F9" s="6" t="s">
        <v>159</v>
      </c>
      <c r="G9" s="6" t="s">
        <v>159</v>
      </c>
    </row>
    <row r="10" spans="1:8" x14ac:dyDescent="0.25">
      <c r="A10" t="s">
        <v>198</v>
      </c>
      <c r="B10" s="6">
        <v>84.8</v>
      </c>
      <c r="C10" s="6">
        <v>82.8</v>
      </c>
      <c r="D10" s="6">
        <v>92.9</v>
      </c>
      <c r="E10" s="6">
        <v>89.7</v>
      </c>
      <c r="F10" s="6">
        <v>97.7</v>
      </c>
      <c r="G10" s="6">
        <v>100</v>
      </c>
    </row>
    <row r="11" spans="1:8" x14ac:dyDescent="0.25">
      <c r="A11" t="s">
        <v>199</v>
      </c>
      <c r="B11" s="6" t="s">
        <v>159</v>
      </c>
      <c r="C11" s="6" t="s">
        <v>159</v>
      </c>
      <c r="D11" s="6" t="s">
        <v>159</v>
      </c>
      <c r="E11" s="6" t="s">
        <v>159</v>
      </c>
      <c r="F11" s="6" t="s">
        <v>159</v>
      </c>
      <c r="G11" s="6" t="s">
        <v>159</v>
      </c>
    </row>
    <row r="12" spans="1:8" x14ac:dyDescent="0.25">
      <c r="A12" t="s">
        <v>200</v>
      </c>
      <c r="B12" s="6" t="s">
        <v>222</v>
      </c>
      <c r="C12" s="6" t="s">
        <v>222</v>
      </c>
      <c r="D12" s="6" t="s">
        <v>222</v>
      </c>
      <c r="E12" s="6" t="s">
        <v>222</v>
      </c>
      <c r="F12" s="6" t="s">
        <v>222</v>
      </c>
      <c r="G12" s="6" t="s">
        <v>222</v>
      </c>
    </row>
    <row r="13" spans="1:8" x14ac:dyDescent="0.25">
      <c r="A13" t="s">
        <v>201</v>
      </c>
      <c r="B13" s="6" t="s">
        <v>159</v>
      </c>
      <c r="C13" s="6" t="s">
        <v>159</v>
      </c>
      <c r="D13" s="6" t="s">
        <v>159</v>
      </c>
      <c r="E13" s="6" t="s">
        <v>159</v>
      </c>
      <c r="F13" s="6" t="s">
        <v>159</v>
      </c>
      <c r="G13" s="6" t="s">
        <v>159</v>
      </c>
    </row>
    <row r="14" spans="1:8" x14ac:dyDescent="0.25">
      <c r="A14" t="s">
        <v>202</v>
      </c>
      <c r="B14" s="6" t="s">
        <v>159</v>
      </c>
      <c r="C14" s="6" t="s">
        <v>159</v>
      </c>
      <c r="D14" s="6" t="s">
        <v>159</v>
      </c>
      <c r="E14" s="6" t="s">
        <v>159</v>
      </c>
      <c r="F14" s="6" t="s">
        <v>159</v>
      </c>
      <c r="G14" s="6" t="s">
        <v>159</v>
      </c>
    </row>
    <row r="15" spans="1:8" x14ac:dyDescent="0.25">
      <c r="A15" t="s">
        <v>203</v>
      </c>
      <c r="B15" s="6">
        <v>79.400000000000006</v>
      </c>
      <c r="C15" s="6">
        <v>88.1</v>
      </c>
      <c r="D15" s="6">
        <v>89.7</v>
      </c>
      <c r="E15" s="6">
        <v>89.9</v>
      </c>
      <c r="F15" s="6">
        <v>93.5</v>
      </c>
      <c r="G15" s="6">
        <v>96.3</v>
      </c>
    </row>
    <row r="16" spans="1:8" x14ac:dyDescent="0.25">
      <c r="A16" t="s">
        <v>204</v>
      </c>
      <c r="B16" s="6">
        <v>64</v>
      </c>
      <c r="C16" s="6">
        <v>70.400000000000006</v>
      </c>
      <c r="D16" s="6">
        <v>80</v>
      </c>
      <c r="E16" s="6">
        <v>83.4</v>
      </c>
      <c r="F16" s="6">
        <v>87.7</v>
      </c>
      <c r="G16" s="6">
        <v>95</v>
      </c>
    </row>
    <row r="17" spans="1:7" x14ac:dyDescent="0.25">
      <c r="A17" t="s">
        <v>205</v>
      </c>
      <c r="B17" s="6">
        <v>72.099999999999994</v>
      </c>
      <c r="C17" s="6">
        <v>77.7</v>
      </c>
      <c r="D17" s="6">
        <v>83.8</v>
      </c>
      <c r="E17" s="6">
        <v>87.4</v>
      </c>
      <c r="F17" s="6">
        <v>82.6</v>
      </c>
      <c r="G17" s="6">
        <v>82.4</v>
      </c>
    </row>
    <row r="18" spans="1:7" x14ac:dyDescent="0.25">
      <c r="A18" t="s">
        <v>206</v>
      </c>
      <c r="B18" s="6">
        <v>57.9</v>
      </c>
      <c r="C18" s="6">
        <v>45.3</v>
      </c>
      <c r="D18" s="6">
        <v>79.7</v>
      </c>
      <c r="E18" s="6">
        <v>74.099999999999994</v>
      </c>
      <c r="F18" s="6">
        <v>92.6</v>
      </c>
      <c r="G18" s="6">
        <v>84.8</v>
      </c>
    </row>
    <row r="19" spans="1:7" x14ac:dyDescent="0.25">
      <c r="A19" t="s">
        <v>207</v>
      </c>
      <c r="B19" s="6">
        <v>60</v>
      </c>
      <c r="C19" s="6" t="s">
        <v>222</v>
      </c>
      <c r="D19" s="6">
        <v>75.599999999999994</v>
      </c>
      <c r="E19" s="6">
        <v>78.099999999999994</v>
      </c>
      <c r="F19" s="6">
        <v>85.4</v>
      </c>
      <c r="G19" s="6">
        <v>84.2</v>
      </c>
    </row>
    <row r="20" spans="1:7" x14ac:dyDescent="0.25">
      <c r="A20" t="s">
        <v>208</v>
      </c>
      <c r="B20" s="6" t="s">
        <v>222</v>
      </c>
      <c r="C20" s="6" t="s">
        <v>222</v>
      </c>
      <c r="D20" s="6">
        <v>84.6</v>
      </c>
      <c r="E20" s="6" t="s">
        <v>222</v>
      </c>
      <c r="F20" s="6">
        <v>100</v>
      </c>
      <c r="G20" s="6" t="s">
        <v>222</v>
      </c>
    </row>
    <row r="21" spans="1:7" x14ac:dyDescent="0.25">
      <c r="A21" t="s">
        <v>210</v>
      </c>
      <c r="B21" s="6">
        <v>37.700000000000003</v>
      </c>
      <c r="C21" s="6">
        <v>45.6</v>
      </c>
      <c r="D21" s="6">
        <v>70.099999999999994</v>
      </c>
      <c r="E21" s="6">
        <v>70.8</v>
      </c>
      <c r="F21" s="6">
        <v>84.7</v>
      </c>
      <c r="G21" s="6">
        <v>88.2</v>
      </c>
    </row>
    <row r="22" spans="1:7" x14ac:dyDescent="0.25">
      <c r="A22" t="s">
        <v>211</v>
      </c>
      <c r="B22" s="6">
        <v>35.5</v>
      </c>
      <c r="C22" s="6">
        <v>33.299999999999997</v>
      </c>
      <c r="D22" s="6">
        <v>65.900000000000006</v>
      </c>
      <c r="E22" s="6">
        <v>68.599999999999994</v>
      </c>
      <c r="F22" s="6">
        <v>87.2</v>
      </c>
      <c r="G22" s="6">
        <v>95.2</v>
      </c>
    </row>
    <row r="23" spans="1:7" x14ac:dyDescent="0.25">
      <c r="A23" t="s">
        <v>212</v>
      </c>
      <c r="B23" t="s">
        <v>222</v>
      </c>
      <c r="C23" t="s">
        <v>222</v>
      </c>
      <c r="D23" t="s">
        <v>222</v>
      </c>
      <c r="E23" t="s">
        <v>222</v>
      </c>
      <c r="F23" t="s">
        <v>222</v>
      </c>
      <c r="G23" t="s">
        <v>222</v>
      </c>
    </row>
    <row r="24" spans="1:7" x14ac:dyDescent="0.25">
      <c r="A24" s="4" t="s">
        <v>213</v>
      </c>
      <c r="B24" s="4">
        <v>57.6</v>
      </c>
      <c r="C24" s="4">
        <v>60.4</v>
      </c>
      <c r="D24" s="4">
        <v>78.400000000000006</v>
      </c>
      <c r="E24" s="4">
        <v>77.599999999999994</v>
      </c>
      <c r="F24" s="4">
        <v>87</v>
      </c>
      <c r="G24" s="4">
        <v>89.1</v>
      </c>
    </row>
    <row r="26" spans="1:7" x14ac:dyDescent="0.25">
      <c r="A26" t="s">
        <v>171</v>
      </c>
    </row>
    <row r="27" spans="1:7" x14ac:dyDescent="0.25">
      <c r="A27" t="s">
        <v>336</v>
      </c>
    </row>
    <row r="28" spans="1:7" x14ac:dyDescent="0.25">
      <c r="A28" t="s">
        <v>216</v>
      </c>
    </row>
    <row r="29" spans="1:7" x14ac:dyDescent="0.25">
      <c r="A29" t="s">
        <v>217</v>
      </c>
    </row>
    <row r="31" spans="1:7" x14ac:dyDescent="0.25">
      <c r="A31" t="s">
        <v>179</v>
      </c>
    </row>
    <row r="32" spans="1:7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0"/>
  <sheetViews>
    <sheetView workbookViewId="0"/>
  </sheetViews>
  <sheetFormatPr defaultColWidth="11.42578125" defaultRowHeight="15" x14ac:dyDescent="0.25"/>
  <cols>
    <col min="1" max="1" width="31.7109375" customWidth="1"/>
    <col min="2" max="7" width="30.7109375" customWidth="1"/>
  </cols>
  <sheetData>
    <row r="1" spans="1:8" x14ac:dyDescent="0.25">
      <c r="A1" s="4" t="s">
        <v>26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332</v>
      </c>
      <c r="E2" s="5" t="s">
        <v>333</v>
      </c>
      <c r="F2" s="5" t="s">
        <v>189</v>
      </c>
      <c r="G2" s="5" t="s">
        <v>190</v>
      </c>
    </row>
    <row r="3" spans="1:8" x14ac:dyDescent="0.25">
      <c r="A3" t="s">
        <v>243</v>
      </c>
      <c r="B3" s="6">
        <v>68.099999999999994</v>
      </c>
      <c r="C3" s="6">
        <v>68.2</v>
      </c>
      <c r="D3" s="6">
        <v>85.2</v>
      </c>
      <c r="E3" s="6">
        <v>84.9</v>
      </c>
      <c r="F3" s="6">
        <v>92.2</v>
      </c>
      <c r="G3" s="6">
        <v>92.7</v>
      </c>
    </row>
    <row r="4" spans="1:8" x14ac:dyDescent="0.25">
      <c r="A4" t="s">
        <v>244</v>
      </c>
      <c r="B4" s="6">
        <v>74</v>
      </c>
      <c r="C4" s="6">
        <v>73.8</v>
      </c>
      <c r="D4" s="6">
        <v>86</v>
      </c>
      <c r="E4" s="6">
        <v>85.7</v>
      </c>
      <c r="F4" s="6">
        <v>88.7</v>
      </c>
      <c r="G4" s="6">
        <v>89.7</v>
      </c>
    </row>
    <row r="5" spans="1:8" x14ac:dyDescent="0.25">
      <c r="A5" t="s">
        <v>245</v>
      </c>
      <c r="B5" s="6">
        <v>75.5</v>
      </c>
      <c r="C5" s="6">
        <v>77.3</v>
      </c>
      <c r="D5" s="6">
        <v>86.1</v>
      </c>
      <c r="E5" s="6">
        <v>86.5</v>
      </c>
      <c r="F5" s="6">
        <v>91.1</v>
      </c>
      <c r="G5" s="6">
        <v>90.9</v>
      </c>
    </row>
    <row r="6" spans="1:8" x14ac:dyDescent="0.25">
      <c r="A6" t="s">
        <v>337</v>
      </c>
      <c r="B6" s="6">
        <v>69</v>
      </c>
      <c r="C6" s="6">
        <v>69</v>
      </c>
      <c r="D6" s="6">
        <v>85.3</v>
      </c>
      <c r="E6" s="6">
        <v>85</v>
      </c>
      <c r="F6" s="6">
        <v>91.6</v>
      </c>
      <c r="G6" s="6">
        <v>92.2</v>
      </c>
    </row>
    <row r="7" spans="1:8" x14ac:dyDescent="0.25">
      <c r="A7" t="s">
        <v>338</v>
      </c>
      <c r="B7" s="6">
        <v>69.5</v>
      </c>
      <c r="C7" s="6">
        <v>69.599999999999994</v>
      </c>
      <c r="D7" s="6">
        <v>85.8</v>
      </c>
      <c r="E7" s="6">
        <v>85.4</v>
      </c>
      <c r="F7" s="6">
        <v>91.7</v>
      </c>
      <c r="G7" s="6">
        <v>92.2</v>
      </c>
    </row>
    <row r="8" spans="1:8" x14ac:dyDescent="0.25">
      <c r="A8" t="s">
        <v>339</v>
      </c>
      <c r="B8" s="6">
        <v>53.6</v>
      </c>
      <c r="C8" s="6">
        <v>53</v>
      </c>
      <c r="D8" s="6">
        <v>69.099999999999994</v>
      </c>
      <c r="E8" s="6">
        <v>70</v>
      </c>
      <c r="F8" s="6">
        <v>87.9</v>
      </c>
      <c r="G8" s="6">
        <v>88.8</v>
      </c>
    </row>
    <row r="9" spans="1:8" x14ac:dyDescent="0.25">
      <c r="A9" t="s">
        <v>340</v>
      </c>
      <c r="B9" s="6">
        <v>59.8</v>
      </c>
      <c r="C9" s="6">
        <v>58.8</v>
      </c>
      <c r="D9" s="6">
        <v>78.900000000000006</v>
      </c>
      <c r="E9" s="6">
        <v>77.599999999999994</v>
      </c>
      <c r="F9" s="6">
        <v>87.6</v>
      </c>
      <c r="G9" s="6">
        <v>88.9</v>
      </c>
    </row>
    <row r="10" spans="1:8" x14ac:dyDescent="0.25">
      <c r="A10" t="s">
        <v>250</v>
      </c>
      <c r="B10" s="6">
        <v>69.8</v>
      </c>
      <c r="C10" s="6">
        <v>70.3</v>
      </c>
      <c r="D10" s="6">
        <v>85.9</v>
      </c>
      <c r="E10" s="6">
        <v>85.9</v>
      </c>
      <c r="F10" s="6">
        <v>92</v>
      </c>
      <c r="G10" s="6">
        <v>92.5</v>
      </c>
    </row>
    <row r="11" spans="1:8" x14ac:dyDescent="0.25">
      <c r="A11" t="s">
        <v>341</v>
      </c>
      <c r="B11" s="6">
        <v>67.5</v>
      </c>
      <c r="C11" s="6">
        <v>67.400000000000006</v>
      </c>
      <c r="D11" s="6">
        <v>84.8</v>
      </c>
      <c r="E11" s="6">
        <v>84.5</v>
      </c>
      <c r="F11" s="6">
        <v>91.8</v>
      </c>
      <c r="G11" s="6">
        <v>92.4</v>
      </c>
    </row>
    <row r="12" spans="1:8" x14ac:dyDescent="0.25">
      <c r="A12" t="s">
        <v>342</v>
      </c>
      <c r="B12" s="6">
        <v>80</v>
      </c>
      <c r="C12" s="6">
        <v>79.900000000000006</v>
      </c>
      <c r="D12" s="6">
        <v>89.2</v>
      </c>
      <c r="E12" s="6">
        <v>88.8</v>
      </c>
      <c r="F12" s="6">
        <v>90.7</v>
      </c>
      <c r="G12" s="6">
        <v>90.8</v>
      </c>
    </row>
    <row r="13" spans="1:8" x14ac:dyDescent="0.25">
      <c r="A13" t="s">
        <v>253</v>
      </c>
      <c r="B13" s="6">
        <v>70.5</v>
      </c>
      <c r="C13" s="6">
        <v>70.3</v>
      </c>
      <c r="D13" s="6">
        <v>86.3</v>
      </c>
      <c r="E13" s="6">
        <v>86</v>
      </c>
      <c r="F13" s="6">
        <v>91.5</v>
      </c>
      <c r="G13" s="6">
        <v>92.3</v>
      </c>
    </row>
    <row r="14" spans="1:8" x14ac:dyDescent="0.25">
      <c r="A14" t="s">
        <v>254</v>
      </c>
      <c r="B14" s="6">
        <v>69.099999999999994</v>
      </c>
      <c r="C14" s="6">
        <v>69</v>
      </c>
      <c r="D14" s="6">
        <v>85.6</v>
      </c>
      <c r="E14" s="6">
        <v>85.3</v>
      </c>
      <c r="F14" s="6">
        <v>91.9</v>
      </c>
      <c r="G14" s="6">
        <v>92.4</v>
      </c>
    </row>
    <row r="15" spans="1:8" x14ac:dyDescent="0.25">
      <c r="A15" t="s">
        <v>255</v>
      </c>
      <c r="B15" s="6">
        <v>66.3</v>
      </c>
      <c r="C15" s="6">
        <v>67.7</v>
      </c>
      <c r="D15" s="6">
        <v>83</v>
      </c>
      <c r="E15" s="6">
        <v>82.7</v>
      </c>
      <c r="F15" s="6">
        <v>91.3</v>
      </c>
      <c r="G15" s="6">
        <v>91.5</v>
      </c>
    </row>
    <row r="16" spans="1:8" x14ac:dyDescent="0.25">
      <c r="A16" t="s">
        <v>256</v>
      </c>
      <c r="B16" s="6">
        <v>67.900000000000006</v>
      </c>
      <c r="C16" s="6">
        <v>67.8</v>
      </c>
      <c r="D16" s="6">
        <v>84.7</v>
      </c>
      <c r="E16" s="6">
        <v>84.5</v>
      </c>
      <c r="F16" s="6">
        <v>91.6</v>
      </c>
      <c r="G16" s="6">
        <v>92.4</v>
      </c>
    </row>
    <row r="17" spans="1:7" x14ac:dyDescent="0.25">
      <c r="A17" t="s">
        <v>343</v>
      </c>
      <c r="B17">
        <v>73.5</v>
      </c>
      <c r="C17">
        <v>74.400000000000006</v>
      </c>
      <c r="D17">
        <v>88.2</v>
      </c>
      <c r="E17">
        <v>87.4</v>
      </c>
      <c r="F17">
        <v>92.1</v>
      </c>
      <c r="G17">
        <v>91.6</v>
      </c>
    </row>
    <row r="18" spans="1:7" x14ac:dyDescent="0.25">
      <c r="A18" s="4" t="s">
        <v>213</v>
      </c>
      <c r="B18" s="4">
        <v>69.099999999999994</v>
      </c>
      <c r="C18" s="4">
        <v>69.2</v>
      </c>
      <c r="D18" s="4">
        <v>85.3</v>
      </c>
      <c r="E18" s="4">
        <v>85</v>
      </c>
      <c r="F18" s="4">
        <v>91.6</v>
      </c>
      <c r="G18" s="4">
        <v>92.1</v>
      </c>
    </row>
    <row r="20" spans="1:7" x14ac:dyDescent="0.25">
      <c r="A20" t="s">
        <v>171</v>
      </c>
    </row>
    <row r="21" spans="1:7" x14ac:dyDescent="0.25">
      <c r="A21" t="s">
        <v>344</v>
      </c>
    </row>
    <row r="22" spans="1:7" x14ac:dyDescent="0.25">
      <c r="A22" t="s">
        <v>216</v>
      </c>
    </row>
    <row r="23" spans="1:7" x14ac:dyDescent="0.25">
      <c r="A23" t="s">
        <v>217</v>
      </c>
    </row>
    <row r="25" spans="1:7" x14ac:dyDescent="0.25">
      <c r="A25" t="s">
        <v>179</v>
      </c>
    </row>
    <row r="26" spans="1:7" x14ac:dyDescent="0.25">
      <c r="A26" t="s">
        <v>180</v>
      </c>
    </row>
    <row r="27" spans="1:7" x14ac:dyDescent="0.25">
      <c r="A27" t="s">
        <v>181</v>
      </c>
    </row>
    <row r="28" spans="1:7" x14ac:dyDescent="0.25">
      <c r="A28" t="s">
        <v>182</v>
      </c>
    </row>
    <row r="29" spans="1:7" x14ac:dyDescent="0.25">
      <c r="A29" t="s">
        <v>259</v>
      </c>
    </row>
    <row r="30" spans="1:7" x14ac:dyDescent="0.25">
      <c r="A30" t="s">
        <v>260</v>
      </c>
    </row>
    <row r="31" spans="1:7" x14ac:dyDescent="0.25">
      <c r="A31" t="s">
        <v>261</v>
      </c>
    </row>
    <row r="32" spans="1:7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0"/>
  <sheetViews>
    <sheetView workbookViewId="0"/>
  </sheetViews>
  <sheetFormatPr defaultColWidth="11.42578125" defaultRowHeight="15" x14ac:dyDescent="0.25"/>
  <cols>
    <col min="1" max="1" width="31.7109375" customWidth="1"/>
    <col min="2" max="7" width="30.7109375" customWidth="1"/>
  </cols>
  <sheetData>
    <row r="1" spans="1:8" x14ac:dyDescent="0.25">
      <c r="A1" s="4" t="s">
        <v>27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332</v>
      </c>
      <c r="E2" s="5" t="s">
        <v>333</v>
      </c>
      <c r="F2" s="5" t="s">
        <v>189</v>
      </c>
      <c r="G2" s="5" t="s">
        <v>190</v>
      </c>
    </row>
    <row r="3" spans="1:8" x14ac:dyDescent="0.25">
      <c r="A3" t="s">
        <v>243</v>
      </c>
      <c r="B3" s="6">
        <v>54.2</v>
      </c>
      <c r="C3" s="6">
        <v>57.7</v>
      </c>
      <c r="D3" s="6">
        <v>77</v>
      </c>
      <c r="E3" s="6">
        <v>75.599999999999994</v>
      </c>
      <c r="F3" s="6">
        <v>88.4</v>
      </c>
      <c r="G3" s="6">
        <v>91.7</v>
      </c>
    </row>
    <row r="4" spans="1:8" x14ac:dyDescent="0.25">
      <c r="A4" t="s">
        <v>244</v>
      </c>
      <c r="B4" s="6">
        <v>65.099999999999994</v>
      </c>
      <c r="C4" s="6">
        <v>65.5</v>
      </c>
      <c r="D4" s="6">
        <v>81.599999999999994</v>
      </c>
      <c r="E4" s="6">
        <v>81.2</v>
      </c>
      <c r="F4" s="6">
        <v>84.1</v>
      </c>
      <c r="G4" s="6">
        <v>84.7</v>
      </c>
    </row>
    <row r="5" spans="1:8" x14ac:dyDescent="0.25">
      <c r="A5" t="s">
        <v>245</v>
      </c>
      <c r="B5" s="6" t="s">
        <v>222</v>
      </c>
      <c r="C5" s="6" t="s">
        <v>222</v>
      </c>
      <c r="D5" s="6" t="s">
        <v>222</v>
      </c>
      <c r="E5" s="6">
        <v>65.599999999999994</v>
      </c>
      <c r="F5" s="6" t="s">
        <v>222</v>
      </c>
      <c r="G5" s="6">
        <v>86.5</v>
      </c>
    </row>
    <row r="6" spans="1:8" x14ac:dyDescent="0.25">
      <c r="A6" t="s">
        <v>337</v>
      </c>
      <c r="B6" s="6">
        <v>57.6</v>
      </c>
      <c r="C6" s="6">
        <v>60.5</v>
      </c>
      <c r="D6" s="6">
        <v>78.5</v>
      </c>
      <c r="E6" s="6">
        <v>77.8</v>
      </c>
      <c r="F6" s="6">
        <v>87</v>
      </c>
      <c r="G6" s="6">
        <v>89.1</v>
      </c>
    </row>
    <row r="7" spans="1:8" x14ac:dyDescent="0.25">
      <c r="A7" t="s">
        <v>338</v>
      </c>
      <c r="B7" s="6">
        <v>58.3</v>
      </c>
      <c r="C7" s="6">
        <v>60.8</v>
      </c>
      <c r="D7" s="6">
        <v>79</v>
      </c>
      <c r="E7" s="6">
        <v>77.900000000000006</v>
      </c>
      <c r="F7" s="6">
        <v>87.2</v>
      </c>
      <c r="G7" s="6">
        <v>89.1</v>
      </c>
    </row>
    <row r="8" spans="1:8" x14ac:dyDescent="0.25">
      <c r="A8" t="s">
        <v>339</v>
      </c>
      <c r="B8" s="6">
        <v>25</v>
      </c>
      <c r="C8" s="6">
        <v>44</v>
      </c>
      <c r="D8" s="6">
        <v>48.8</v>
      </c>
      <c r="E8" s="6">
        <v>60</v>
      </c>
      <c r="F8" s="6">
        <v>77.400000000000006</v>
      </c>
      <c r="G8" s="6">
        <v>85.7</v>
      </c>
    </row>
    <row r="9" spans="1:8" x14ac:dyDescent="0.25">
      <c r="A9" t="s">
        <v>340</v>
      </c>
      <c r="B9" s="6">
        <v>37</v>
      </c>
      <c r="C9" s="6">
        <v>55.5</v>
      </c>
      <c r="D9" s="6">
        <v>64.599999999999994</v>
      </c>
      <c r="E9" s="6">
        <v>71.3</v>
      </c>
      <c r="F9" s="6">
        <v>82.5</v>
      </c>
      <c r="G9" s="6">
        <v>85.6</v>
      </c>
    </row>
    <row r="10" spans="1:8" x14ac:dyDescent="0.25">
      <c r="A10" t="s">
        <v>250</v>
      </c>
      <c r="B10" s="6">
        <v>58.8</v>
      </c>
      <c r="C10" s="6">
        <v>61.1</v>
      </c>
      <c r="D10" s="6">
        <v>79.3</v>
      </c>
      <c r="E10" s="6">
        <v>78.099999999999994</v>
      </c>
      <c r="F10" s="6">
        <v>87.3</v>
      </c>
      <c r="G10" s="6">
        <v>89.5</v>
      </c>
    </row>
    <row r="11" spans="1:8" x14ac:dyDescent="0.25">
      <c r="A11" t="s">
        <v>341</v>
      </c>
      <c r="B11" s="6">
        <v>56.1</v>
      </c>
      <c r="C11" s="6">
        <v>58.1</v>
      </c>
      <c r="D11" s="6">
        <v>77.7</v>
      </c>
      <c r="E11" s="6">
        <v>76.099999999999994</v>
      </c>
      <c r="F11" s="6">
        <v>87.1</v>
      </c>
      <c r="G11" s="6">
        <v>89.7</v>
      </c>
    </row>
    <row r="12" spans="1:8" x14ac:dyDescent="0.25">
      <c r="A12" t="s">
        <v>342</v>
      </c>
      <c r="B12" s="6">
        <v>69.400000000000006</v>
      </c>
      <c r="C12" s="6">
        <v>73.599999999999994</v>
      </c>
      <c r="D12" s="6">
        <v>83.6</v>
      </c>
      <c r="E12" s="6">
        <v>84.6</v>
      </c>
      <c r="F12" s="6">
        <v>85.6</v>
      </c>
      <c r="G12" s="6">
        <v>86.2</v>
      </c>
    </row>
    <row r="13" spans="1:8" x14ac:dyDescent="0.25">
      <c r="A13" t="s">
        <v>253</v>
      </c>
      <c r="B13" s="6">
        <v>56.7</v>
      </c>
      <c r="C13" s="6">
        <v>60.9</v>
      </c>
      <c r="D13" s="6">
        <v>79.900000000000006</v>
      </c>
      <c r="E13" s="6">
        <v>79.5</v>
      </c>
      <c r="F13" s="6">
        <v>85.1</v>
      </c>
      <c r="G13" s="6">
        <v>89</v>
      </c>
    </row>
    <row r="14" spans="1:8" x14ac:dyDescent="0.25">
      <c r="A14" t="s">
        <v>254</v>
      </c>
      <c r="B14" s="6">
        <v>59</v>
      </c>
      <c r="C14" s="6">
        <v>58.6</v>
      </c>
      <c r="D14" s="6">
        <v>79.3</v>
      </c>
      <c r="E14" s="6">
        <v>76.099999999999994</v>
      </c>
      <c r="F14" s="6">
        <v>89.5</v>
      </c>
      <c r="G14" s="6">
        <v>89.5</v>
      </c>
    </row>
    <row r="15" spans="1:8" x14ac:dyDescent="0.25">
      <c r="A15" t="s">
        <v>255</v>
      </c>
      <c r="B15" s="6">
        <v>53.7</v>
      </c>
      <c r="C15" s="6">
        <v>63.3</v>
      </c>
      <c r="D15" s="6">
        <v>72.7</v>
      </c>
      <c r="E15" s="6">
        <v>78.900000000000006</v>
      </c>
      <c r="F15" s="6">
        <v>83.7</v>
      </c>
      <c r="G15" s="6">
        <v>88.6</v>
      </c>
    </row>
    <row r="16" spans="1:8" x14ac:dyDescent="0.25">
      <c r="A16" t="s">
        <v>256</v>
      </c>
      <c r="B16" s="6">
        <v>54.6</v>
      </c>
      <c r="C16" s="6">
        <v>58.3</v>
      </c>
      <c r="D16" s="6">
        <v>77.2</v>
      </c>
      <c r="E16" s="6">
        <v>76.3</v>
      </c>
      <c r="F16" s="6">
        <v>85.9</v>
      </c>
      <c r="G16" s="6">
        <v>88.9</v>
      </c>
    </row>
    <row r="17" spans="1:7" x14ac:dyDescent="0.25">
      <c r="A17" t="s">
        <v>343</v>
      </c>
      <c r="B17">
        <v>68.599999999999994</v>
      </c>
      <c r="C17">
        <v>69.900000000000006</v>
      </c>
      <c r="D17">
        <v>83.5</v>
      </c>
      <c r="E17">
        <v>84.8</v>
      </c>
      <c r="F17">
        <v>91.7</v>
      </c>
      <c r="G17">
        <v>90.3</v>
      </c>
    </row>
    <row r="18" spans="1:7" x14ac:dyDescent="0.25">
      <c r="A18" s="4" t="s">
        <v>213</v>
      </c>
      <c r="B18" s="4">
        <v>57.6</v>
      </c>
      <c r="C18" s="4">
        <v>60.4</v>
      </c>
      <c r="D18" s="4">
        <v>78.400000000000006</v>
      </c>
      <c r="E18" s="4">
        <v>77.599999999999994</v>
      </c>
      <c r="F18" s="4">
        <v>87</v>
      </c>
      <c r="G18" s="4">
        <v>89.1</v>
      </c>
    </row>
    <row r="20" spans="1:7" x14ac:dyDescent="0.25">
      <c r="A20" t="s">
        <v>171</v>
      </c>
    </row>
    <row r="21" spans="1:7" x14ac:dyDescent="0.25">
      <c r="A21" t="s">
        <v>346</v>
      </c>
    </row>
    <row r="22" spans="1:7" x14ac:dyDescent="0.25">
      <c r="A22" t="s">
        <v>216</v>
      </c>
    </row>
    <row r="23" spans="1:7" x14ac:dyDescent="0.25">
      <c r="A23" t="s">
        <v>217</v>
      </c>
    </row>
    <row r="25" spans="1:7" x14ac:dyDescent="0.25">
      <c r="A25" t="s">
        <v>179</v>
      </c>
    </row>
    <row r="26" spans="1:7" x14ac:dyDescent="0.25">
      <c r="A26" t="s">
        <v>180</v>
      </c>
    </row>
    <row r="27" spans="1:7" x14ac:dyDescent="0.25">
      <c r="A27" t="s">
        <v>181</v>
      </c>
    </row>
    <row r="28" spans="1:7" x14ac:dyDescent="0.25">
      <c r="A28" t="s">
        <v>182</v>
      </c>
    </row>
    <row r="29" spans="1:7" x14ac:dyDescent="0.25">
      <c r="A29" t="s">
        <v>259</v>
      </c>
    </row>
    <row r="30" spans="1:7" x14ac:dyDescent="0.25">
      <c r="A30" t="s">
        <v>260</v>
      </c>
    </row>
    <row r="31" spans="1:7" x14ac:dyDescent="0.25">
      <c r="A31" t="s">
        <v>261</v>
      </c>
    </row>
    <row r="32" spans="1:7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160</v>
      </c>
      <c r="C2" s="5" t="s">
        <v>161</v>
      </c>
      <c r="D2" s="5" t="s">
        <v>162</v>
      </c>
      <c r="E2" s="5" t="s">
        <v>163</v>
      </c>
      <c r="F2" s="5" t="s">
        <v>164</v>
      </c>
      <c r="G2" s="5" t="s">
        <v>165</v>
      </c>
    </row>
    <row r="3" spans="1:8" x14ac:dyDescent="0.25">
      <c r="A3" t="s">
        <v>166</v>
      </c>
      <c r="B3" s="6">
        <v>68.7</v>
      </c>
      <c r="C3" s="6">
        <v>68.900000000000006</v>
      </c>
      <c r="D3" s="6">
        <v>85.6</v>
      </c>
      <c r="E3" s="6">
        <v>84.9</v>
      </c>
      <c r="F3" s="6">
        <v>80.099999999999994</v>
      </c>
      <c r="G3" s="6">
        <v>77.7</v>
      </c>
    </row>
    <row r="4" spans="1:8" x14ac:dyDescent="0.25">
      <c r="A4" t="s">
        <v>167</v>
      </c>
      <c r="B4" s="6">
        <v>85.1</v>
      </c>
      <c r="C4" s="6">
        <v>84.8</v>
      </c>
      <c r="D4" s="6">
        <v>91.6</v>
      </c>
      <c r="E4" s="6">
        <v>90.8</v>
      </c>
      <c r="F4" s="6">
        <v>90</v>
      </c>
      <c r="G4" s="6">
        <v>88.1</v>
      </c>
    </row>
    <row r="5" spans="1:8" x14ac:dyDescent="0.25">
      <c r="A5" t="s">
        <v>168</v>
      </c>
      <c r="B5" s="6">
        <v>91.4</v>
      </c>
      <c r="C5" s="6">
        <v>92</v>
      </c>
      <c r="D5" s="6">
        <v>95.5</v>
      </c>
      <c r="E5" s="6">
        <v>95.4</v>
      </c>
      <c r="F5" s="6">
        <v>94.3</v>
      </c>
      <c r="G5" s="6">
        <v>94.8</v>
      </c>
    </row>
    <row r="6" spans="1:8" x14ac:dyDescent="0.25">
      <c r="A6" t="s">
        <v>169</v>
      </c>
      <c r="B6">
        <v>64700</v>
      </c>
      <c r="C6">
        <v>65000</v>
      </c>
      <c r="D6">
        <v>87400</v>
      </c>
      <c r="E6">
        <v>89700</v>
      </c>
      <c r="F6">
        <v>93000</v>
      </c>
      <c r="G6">
        <v>95000</v>
      </c>
    </row>
    <row r="7" spans="1:8" x14ac:dyDescent="0.25">
      <c r="A7" t="s">
        <v>170</v>
      </c>
      <c r="B7">
        <v>18.5</v>
      </c>
      <c r="C7">
        <v>21.1</v>
      </c>
      <c r="D7">
        <v>6.6</v>
      </c>
      <c r="E7">
        <v>7.6</v>
      </c>
      <c r="F7">
        <v>6.9</v>
      </c>
      <c r="G7">
        <v>6.8</v>
      </c>
    </row>
    <row r="9" spans="1:8" x14ac:dyDescent="0.25">
      <c r="A9" t="s">
        <v>171</v>
      </c>
    </row>
    <row r="10" spans="1:8" x14ac:dyDescent="0.25">
      <c r="A10" t="s">
        <v>172</v>
      </c>
    </row>
    <row r="11" spans="1:8" x14ac:dyDescent="0.25">
      <c r="A11" t="s">
        <v>173</v>
      </c>
    </row>
    <row r="12" spans="1:8" x14ac:dyDescent="0.25">
      <c r="A12" t="s">
        <v>174</v>
      </c>
    </row>
    <row r="13" spans="1:8" x14ac:dyDescent="0.25">
      <c r="A13" t="s">
        <v>175</v>
      </c>
    </row>
    <row r="14" spans="1:8" x14ac:dyDescent="0.25">
      <c r="A14" t="s">
        <v>176</v>
      </c>
    </row>
    <row r="15" spans="1:8" x14ac:dyDescent="0.25">
      <c r="A15" t="s">
        <v>177</v>
      </c>
    </row>
    <row r="16" spans="1:8" x14ac:dyDescent="0.25">
      <c r="A16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6"/>
  <sheetViews>
    <sheetView workbookViewId="0"/>
  </sheetViews>
  <sheetFormatPr defaultColWidth="11.42578125" defaultRowHeight="15" x14ac:dyDescent="0.25"/>
  <cols>
    <col min="1" max="1" width="8.7109375" customWidth="1"/>
    <col min="2" max="3" width="45.7109375" customWidth="1"/>
  </cols>
  <sheetData>
    <row r="1" spans="1:4" x14ac:dyDescent="0.25">
      <c r="A1" s="4" t="s">
        <v>28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347</v>
      </c>
      <c r="C2" s="5" t="s">
        <v>348</v>
      </c>
    </row>
    <row r="3" spans="1:4" x14ac:dyDescent="0.25">
      <c r="A3" t="s">
        <v>349</v>
      </c>
      <c r="B3" s="6" t="s">
        <v>159</v>
      </c>
      <c r="C3" s="6" t="s">
        <v>159</v>
      </c>
    </row>
    <row r="4" spans="1:4" x14ac:dyDescent="0.25">
      <c r="A4" t="s">
        <v>350</v>
      </c>
      <c r="B4" s="6">
        <v>71</v>
      </c>
      <c r="C4" s="6">
        <v>85.9</v>
      </c>
    </row>
    <row r="5" spans="1:4" x14ac:dyDescent="0.25">
      <c r="A5" t="s">
        <v>351</v>
      </c>
      <c r="B5" s="6">
        <v>70.2</v>
      </c>
      <c r="C5" s="6">
        <v>83.2</v>
      </c>
    </row>
    <row r="6" spans="1:4" x14ac:dyDescent="0.25">
      <c r="A6" t="s">
        <v>352</v>
      </c>
      <c r="B6" s="6">
        <v>72.7</v>
      </c>
      <c r="C6" s="6">
        <v>87.2</v>
      </c>
    </row>
    <row r="7" spans="1:4" x14ac:dyDescent="0.25">
      <c r="A7" s="4" t="s">
        <v>353</v>
      </c>
      <c r="B7" s="4">
        <v>72.2</v>
      </c>
      <c r="C7" s="4">
        <v>86.8</v>
      </c>
    </row>
    <row r="8" spans="1:4" x14ac:dyDescent="0.25">
      <c r="A8" t="s">
        <v>354</v>
      </c>
      <c r="B8" s="6" t="s">
        <v>159</v>
      </c>
      <c r="C8" s="6" t="s">
        <v>159</v>
      </c>
    </row>
    <row r="9" spans="1:4" x14ac:dyDescent="0.25">
      <c r="A9" t="s">
        <v>350</v>
      </c>
      <c r="B9" s="6">
        <v>68</v>
      </c>
      <c r="C9" s="6">
        <v>84.8</v>
      </c>
    </row>
    <row r="10" spans="1:4" x14ac:dyDescent="0.25">
      <c r="A10" t="s">
        <v>351</v>
      </c>
      <c r="B10" s="6">
        <v>69.7</v>
      </c>
      <c r="C10" s="6">
        <v>81.2</v>
      </c>
    </row>
    <row r="11" spans="1:4" x14ac:dyDescent="0.25">
      <c r="A11" t="s">
        <v>352</v>
      </c>
      <c r="B11" s="6">
        <v>69</v>
      </c>
      <c r="C11" s="6">
        <v>85.4</v>
      </c>
    </row>
    <row r="12" spans="1:4" x14ac:dyDescent="0.25">
      <c r="A12" s="4" t="s">
        <v>353</v>
      </c>
      <c r="B12" s="4">
        <v>68.7</v>
      </c>
      <c r="C12" s="4">
        <v>85.1</v>
      </c>
    </row>
    <row r="13" spans="1:4" x14ac:dyDescent="0.25">
      <c r="A13" t="s">
        <v>355</v>
      </c>
      <c r="B13" s="6" t="s">
        <v>159</v>
      </c>
      <c r="C13" s="6" t="s">
        <v>159</v>
      </c>
    </row>
    <row r="14" spans="1:4" x14ac:dyDescent="0.25">
      <c r="A14" t="s">
        <v>350</v>
      </c>
      <c r="B14" s="6">
        <v>60.6</v>
      </c>
      <c r="C14" s="6">
        <v>81.5</v>
      </c>
    </row>
    <row r="15" spans="1:4" x14ac:dyDescent="0.25">
      <c r="A15" t="s">
        <v>351</v>
      </c>
      <c r="B15" s="6">
        <v>67.900000000000006</v>
      </c>
      <c r="C15" s="6">
        <v>80.5</v>
      </c>
    </row>
    <row r="16" spans="1:4" x14ac:dyDescent="0.25">
      <c r="A16" t="s">
        <v>352</v>
      </c>
      <c r="B16">
        <v>72.099999999999994</v>
      </c>
      <c r="C16">
        <v>86.2</v>
      </c>
    </row>
    <row r="17" spans="1:3" x14ac:dyDescent="0.25">
      <c r="A17" s="4" t="s">
        <v>353</v>
      </c>
      <c r="B17" s="4">
        <v>68.900000000000006</v>
      </c>
      <c r="C17" s="4">
        <v>84.8</v>
      </c>
    </row>
    <row r="19" spans="1:3" x14ac:dyDescent="0.25">
      <c r="A19" t="s">
        <v>171</v>
      </c>
    </row>
    <row r="20" spans="1:3" x14ac:dyDescent="0.25">
      <c r="A20" t="s">
        <v>356</v>
      </c>
    </row>
    <row r="21" spans="1:3" x14ac:dyDescent="0.25">
      <c r="A21" t="s">
        <v>357</v>
      </c>
    </row>
    <row r="22" spans="1:3" x14ac:dyDescent="0.25">
      <c r="A22" t="s">
        <v>358</v>
      </c>
    </row>
    <row r="24" spans="1:3" x14ac:dyDescent="0.25">
      <c r="A24" t="s">
        <v>179</v>
      </c>
    </row>
    <row r="25" spans="1:3" x14ac:dyDescent="0.25">
      <c r="A25" t="s">
        <v>359</v>
      </c>
    </row>
    <row r="26" spans="1:3" x14ac:dyDescent="0.25">
      <c r="A26" t="s">
        <v>182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6"/>
  <sheetViews>
    <sheetView workbookViewId="0"/>
  </sheetViews>
  <sheetFormatPr defaultColWidth="11.42578125" defaultRowHeight="15" x14ac:dyDescent="0.25"/>
  <cols>
    <col min="1" max="1" width="8.7109375" customWidth="1"/>
    <col min="2" max="3" width="45.7109375" customWidth="1"/>
  </cols>
  <sheetData>
    <row r="1" spans="1:4" x14ac:dyDescent="0.25">
      <c r="A1" s="4" t="s">
        <v>30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347</v>
      </c>
      <c r="C2" s="5" t="s">
        <v>348</v>
      </c>
    </row>
    <row r="3" spans="1:4" x14ac:dyDescent="0.25">
      <c r="A3" t="s">
        <v>349</v>
      </c>
      <c r="B3" s="6" t="s">
        <v>159</v>
      </c>
      <c r="C3" s="6" t="s">
        <v>159</v>
      </c>
    </row>
    <row r="4" spans="1:4" x14ac:dyDescent="0.25">
      <c r="A4" t="s">
        <v>350</v>
      </c>
      <c r="B4" s="6">
        <v>86.5</v>
      </c>
      <c r="C4" s="6">
        <v>92.7</v>
      </c>
    </row>
    <row r="5" spans="1:4" x14ac:dyDescent="0.25">
      <c r="A5" t="s">
        <v>351</v>
      </c>
      <c r="B5" s="6">
        <v>84.6</v>
      </c>
      <c r="C5" s="6">
        <v>90.5</v>
      </c>
    </row>
    <row r="6" spans="1:4" x14ac:dyDescent="0.25">
      <c r="A6" t="s">
        <v>352</v>
      </c>
      <c r="B6" s="6">
        <v>87.1</v>
      </c>
      <c r="C6" s="6">
        <v>92.7</v>
      </c>
    </row>
    <row r="7" spans="1:4" x14ac:dyDescent="0.25">
      <c r="A7" s="4" t="s">
        <v>353</v>
      </c>
      <c r="B7" s="4">
        <v>86.8</v>
      </c>
      <c r="C7" s="4">
        <v>92.7</v>
      </c>
    </row>
    <row r="8" spans="1:4" x14ac:dyDescent="0.25">
      <c r="A8" t="s">
        <v>354</v>
      </c>
      <c r="B8" s="6" t="s">
        <v>159</v>
      </c>
      <c r="C8" s="6" t="s">
        <v>159</v>
      </c>
    </row>
    <row r="9" spans="1:4" x14ac:dyDescent="0.25">
      <c r="A9" t="s">
        <v>350</v>
      </c>
      <c r="B9" s="6">
        <v>85.2</v>
      </c>
      <c r="C9" s="6">
        <v>91.6</v>
      </c>
    </row>
    <row r="10" spans="1:4" x14ac:dyDescent="0.25">
      <c r="A10" t="s">
        <v>351</v>
      </c>
      <c r="B10" s="6">
        <v>89.2</v>
      </c>
      <c r="C10" s="6">
        <v>91.3</v>
      </c>
    </row>
    <row r="11" spans="1:4" x14ac:dyDescent="0.25">
      <c r="A11" t="s">
        <v>352</v>
      </c>
      <c r="B11" s="6">
        <v>85.4</v>
      </c>
      <c r="C11" s="6">
        <v>91.6</v>
      </c>
    </row>
    <row r="12" spans="1:4" x14ac:dyDescent="0.25">
      <c r="A12" s="4" t="s">
        <v>353</v>
      </c>
      <c r="B12" s="4">
        <v>85.6</v>
      </c>
      <c r="C12" s="4">
        <v>91.6</v>
      </c>
    </row>
    <row r="13" spans="1:4" x14ac:dyDescent="0.25">
      <c r="A13" t="s">
        <v>355</v>
      </c>
      <c r="B13" s="6" t="s">
        <v>159</v>
      </c>
      <c r="C13" s="6" t="s">
        <v>159</v>
      </c>
    </row>
    <row r="14" spans="1:4" x14ac:dyDescent="0.25">
      <c r="A14" t="s">
        <v>350</v>
      </c>
      <c r="B14" s="6">
        <v>81.7</v>
      </c>
      <c r="C14" s="6">
        <v>89.6</v>
      </c>
    </row>
    <row r="15" spans="1:4" x14ac:dyDescent="0.25">
      <c r="A15" t="s">
        <v>351</v>
      </c>
      <c r="B15" s="6">
        <v>85.2</v>
      </c>
      <c r="C15" s="6">
        <v>88.5</v>
      </c>
    </row>
    <row r="16" spans="1:4" x14ac:dyDescent="0.25">
      <c r="A16" t="s">
        <v>352</v>
      </c>
      <c r="B16">
        <v>86.7</v>
      </c>
      <c r="C16">
        <v>91.9</v>
      </c>
    </row>
    <row r="17" spans="1:3" x14ac:dyDescent="0.25">
      <c r="A17" s="4" t="s">
        <v>353</v>
      </c>
      <c r="B17" s="4">
        <v>84.9</v>
      </c>
      <c r="C17" s="4">
        <v>90.8</v>
      </c>
    </row>
    <row r="19" spans="1:3" x14ac:dyDescent="0.25">
      <c r="A19" t="s">
        <v>171</v>
      </c>
    </row>
    <row r="20" spans="1:3" x14ac:dyDescent="0.25">
      <c r="A20" t="s">
        <v>360</v>
      </c>
    </row>
    <row r="21" spans="1:3" x14ac:dyDescent="0.25">
      <c r="A21" t="s">
        <v>357</v>
      </c>
    </row>
    <row r="22" spans="1:3" x14ac:dyDescent="0.25">
      <c r="A22" t="s">
        <v>358</v>
      </c>
    </row>
    <row r="24" spans="1:3" x14ac:dyDescent="0.25">
      <c r="A24" t="s">
        <v>179</v>
      </c>
    </row>
    <row r="25" spans="1:3" x14ac:dyDescent="0.25">
      <c r="A25" t="s">
        <v>359</v>
      </c>
    </row>
    <row r="26" spans="1:3" x14ac:dyDescent="0.25">
      <c r="A26" t="s">
        <v>182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6"/>
  <sheetViews>
    <sheetView workbookViewId="0"/>
  </sheetViews>
  <sheetFormatPr defaultColWidth="11.42578125" defaultRowHeight="15" x14ac:dyDescent="0.25"/>
  <cols>
    <col min="1" max="1" width="8.7109375" customWidth="1"/>
    <col min="2" max="3" width="45.7109375" customWidth="1"/>
  </cols>
  <sheetData>
    <row r="1" spans="1:4" x14ac:dyDescent="0.25">
      <c r="A1" s="4" t="s">
        <v>31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347</v>
      </c>
      <c r="C2" s="5" t="s">
        <v>348</v>
      </c>
    </row>
    <row r="3" spans="1:4" x14ac:dyDescent="0.25">
      <c r="A3" t="s">
        <v>349</v>
      </c>
      <c r="B3" s="6" t="s">
        <v>159</v>
      </c>
      <c r="C3" s="6" t="s">
        <v>159</v>
      </c>
    </row>
    <row r="4" spans="1:4" x14ac:dyDescent="0.25">
      <c r="A4" t="s">
        <v>350</v>
      </c>
      <c r="B4" s="6">
        <v>81.5</v>
      </c>
      <c r="C4" s="6">
        <v>91.6</v>
      </c>
    </row>
    <row r="5" spans="1:4" x14ac:dyDescent="0.25">
      <c r="A5" t="s">
        <v>351</v>
      </c>
      <c r="B5" s="6">
        <v>87.1</v>
      </c>
      <c r="C5" s="6">
        <v>89.3</v>
      </c>
    </row>
    <row r="6" spans="1:4" x14ac:dyDescent="0.25">
      <c r="A6" t="s">
        <v>352</v>
      </c>
      <c r="B6" s="6">
        <v>80.400000000000006</v>
      </c>
      <c r="C6" s="6">
        <v>89.9</v>
      </c>
    </row>
    <row r="7" spans="1:4" x14ac:dyDescent="0.25">
      <c r="A7" s="4" t="s">
        <v>353</v>
      </c>
      <c r="B7" s="4">
        <v>81.099999999999994</v>
      </c>
      <c r="C7" s="4">
        <v>90.7</v>
      </c>
    </row>
    <row r="8" spans="1:4" x14ac:dyDescent="0.25">
      <c r="A8" t="s">
        <v>354</v>
      </c>
      <c r="B8" s="6" t="s">
        <v>159</v>
      </c>
      <c r="C8" s="6" t="s">
        <v>159</v>
      </c>
    </row>
    <row r="9" spans="1:4" x14ac:dyDescent="0.25">
      <c r="A9" t="s">
        <v>350</v>
      </c>
      <c r="B9" s="6">
        <v>80.8</v>
      </c>
      <c r="C9" s="6">
        <v>90.5</v>
      </c>
    </row>
    <row r="10" spans="1:4" x14ac:dyDescent="0.25">
      <c r="A10" t="s">
        <v>351</v>
      </c>
      <c r="B10" s="6">
        <v>80.400000000000006</v>
      </c>
      <c r="C10" s="6">
        <v>88.5</v>
      </c>
    </row>
    <row r="11" spans="1:4" x14ac:dyDescent="0.25">
      <c r="A11" t="s">
        <v>352</v>
      </c>
      <c r="B11" s="6">
        <v>79.2</v>
      </c>
      <c r="C11" s="6">
        <v>89.8</v>
      </c>
    </row>
    <row r="12" spans="1:4" x14ac:dyDescent="0.25">
      <c r="A12" s="4" t="s">
        <v>353</v>
      </c>
      <c r="B12" s="4">
        <v>80.099999999999994</v>
      </c>
      <c r="C12" s="4">
        <v>90</v>
      </c>
    </row>
    <row r="13" spans="1:4" x14ac:dyDescent="0.25">
      <c r="A13" t="s">
        <v>355</v>
      </c>
      <c r="B13" s="6" t="s">
        <v>159</v>
      </c>
      <c r="C13" s="6" t="s">
        <v>159</v>
      </c>
    </row>
    <row r="14" spans="1:4" x14ac:dyDescent="0.25">
      <c r="A14" t="s">
        <v>350</v>
      </c>
      <c r="B14" s="6">
        <v>78.400000000000006</v>
      </c>
      <c r="C14" s="6">
        <v>89.2</v>
      </c>
    </row>
    <row r="15" spans="1:4" x14ac:dyDescent="0.25">
      <c r="A15" t="s">
        <v>351</v>
      </c>
      <c r="B15" s="6">
        <v>75.599999999999994</v>
      </c>
      <c r="C15" s="6">
        <v>84.6</v>
      </c>
    </row>
    <row r="16" spans="1:4" x14ac:dyDescent="0.25">
      <c r="A16" t="s">
        <v>352</v>
      </c>
      <c r="B16">
        <v>78</v>
      </c>
      <c r="C16">
        <v>88.4</v>
      </c>
    </row>
    <row r="17" spans="1:3" x14ac:dyDescent="0.25">
      <c r="A17" s="4" t="s">
        <v>353</v>
      </c>
      <c r="B17" s="4">
        <v>77.7</v>
      </c>
      <c r="C17" s="4">
        <v>88.1</v>
      </c>
    </row>
    <row r="19" spans="1:3" x14ac:dyDescent="0.25">
      <c r="A19" t="s">
        <v>171</v>
      </c>
    </row>
    <row r="20" spans="1:3" x14ac:dyDescent="0.25">
      <c r="A20" t="s">
        <v>361</v>
      </c>
    </row>
    <row r="21" spans="1:3" x14ac:dyDescent="0.25">
      <c r="A21" t="s">
        <v>357</v>
      </c>
    </row>
    <row r="22" spans="1:3" x14ac:dyDescent="0.25">
      <c r="A22" t="s">
        <v>358</v>
      </c>
    </row>
    <row r="24" spans="1:3" x14ac:dyDescent="0.25">
      <c r="A24" t="s">
        <v>179</v>
      </c>
    </row>
    <row r="25" spans="1:3" x14ac:dyDescent="0.25">
      <c r="A25" t="s">
        <v>359</v>
      </c>
    </row>
    <row r="26" spans="1:3" x14ac:dyDescent="0.25">
      <c r="A26" t="s">
        <v>182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7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34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191</v>
      </c>
      <c r="B3" s="6">
        <v>65400</v>
      </c>
      <c r="C3" s="6">
        <v>65000</v>
      </c>
      <c r="D3" s="6">
        <v>62600</v>
      </c>
      <c r="E3" s="6">
        <v>61500</v>
      </c>
      <c r="F3" s="6">
        <v>64000</v>
      </c>
      <c r="G3" s="6">
        <v>63000</v>
      </c>
    </row>
    <row r="4" spans="1:8" x14ac:dyDescent="0.25">
      <c r="A4" t="s">
        <v>192</v>
      </c>
      <c r="B4" s="6">
        <v>65200</v>
      </c>
      <c r="C4" s="6">
        <v>66000</v>
      </c>
      <c r="D4" s="6">
        <v>65000</v>
      </c>
      <c r="E4" s="6">
        <v>65000</v>
      </c>
      <c r="F4" s="6">
        <v>65000</v>
      </c>
      <c r="G4" s="6">
        <v>65500</v>
      </c>
    </row>
    <row r="5" spans="1:8" x14ac:dyDescent="0.25">
      <c r="A5" t="s">
        <v>193</v>
      </c>
      <c r="B5" s="6">
        <v>69400</v>
      </c>
      <c r="C5" s="6">
        <v>70000</v>
      </c>
      <c r="D5" s="6">
        <v>70000</v>
      </c>
      <c r="E5" s="6">
        <v>70000</v>
      </c>
      <c r="F5" s="6">
        <v>69500</v>
      </c>
      <c r="G5" s="6">
        <v>70000</v>
      </c>
    </row>
    <row r="6" spans="1:8" x14ac:dyDescent="0.25">
      <c r="A6" t="s">
        <v>194</v>
      </c>
      <c r="B6" s="6">
        <v>65000</v>
      </c>
      <c r="C6" s="6">
        <v>65200</v>
      </c>
      <c r="D6" s="6">
        <v>62600</v>
      </c>
      <c r="E6" s="6">
        <v>60000</v>
      </c>
      <c r="F6" s="6">
        <v>64700</v>
      </c>
      <c r="G6" s="6">
        <v>62600</v>
      </c>
    </row>
    <row r="7" spans="1:8" x14ac:dyDescent="0.25">
      <c r="A7" t="s">
        <v>195</v>
      </c>
      <c r="B7" s="6">
        <v>62300</v>
      </c>
      <c r="C7" s="6">
        <v>64700</v>
      </c>
      <c r="D7" s="6">
        <v>60100</v>
      </c>
      <c r="E7" s="6">
        <v>60000</v>
      </c>
      <c r="F7" s="6">
        <v>61500</v>
      </c>
      <c r="G7" s="6">
        <v>60500</v>
      </c>
    </row>
    <row r="8" spans="1:8" x14ac:dyDescent="0.25">
      <c r="A8" t="s">
        <v>196</v>
      </c>
      <c r="B8" s="6">
        <v>66000</v>
      </c>
      <c r="C8" s="6">
        <v>70000</v>
      </c>
      <c r="D8" s="6">
        <v>65000</v>
      </c>
      <c r="E8" s="6">
        <v>65200</v>
      </c>
      <c r="F8" s="6">
        <v>65100</v>
      </c>
      <c r="G8" s="6">
        <v>66500</v>
      </c>
    </row>
    <row r="9" spans="1:8" x14ac:dyDescent="0.25">
      <c r="A9" t="s">
        <v>197</v>
      </c>
      <c r="B9" s="6">
        <v>75300</v>
      </c>
      <c r="C9" s="6">
        <v>76000</v>
      </c>
      <c r="D9" s="6">
        <v>74000</v>
      </c>
      <c r="E9" s="6">
        <v>76500</v>
      </c>
      <c r="F9" s="6">
        <v>75000</v>
      </c>
      <c r="G9" s="6">
        <v>76000</v>
      </c>
    </row>
    <row r="10" spans="1:8" x14ac:dyDescent="0.25">
      <c r="A10" t="s">
        <v>198</v>
      </c>
      <c r="B10" s="6">
        <v>65400</v>
      </c>
      <c r="C10" s="6">
        <v>66800</v>
      </c>
      <c r="D10" s="6">
        <v>64200</v>
      </c>
      <c r="E10" s="6">
        <v>65200</v>
      </c>
      <c r="F10" s="6">
        <v>64200</v>
      </c>
      <c r="G10" s="6">
        <v>65200</v>
      </c>
    </row>
    <row r="11" spans="1:8" x14ac:dyDescent="0.25">
      <c r="A11" t="s">
        <v>199</v>
      </c>
      <c r="B11" s="6">
        <v>49600</v>
      </c>
      <c r="C11" s="6">
        <v>49600</v>
      </c>
      <c r="D11" s="6">
        <v>49600</v>
      </c>
      <c r="E11" s="6">
        <v>50000</v>
      </c>
      <c r="F11" s="6">
        <v>49600</v>
      </c>
      <c r="G11" s="6">
        <v>50000</v>
      </c>
    </row>
    <row r="12" spans="1:8" x14ac:dyDescent="0.25">
      <c r="A12" t="s">
        <v>200</v>
      </c>
      <c r="B12" s="6">
        <v>90000</v>
      </c>
      <c r="C12" s="6" t="s">
        <v>222</v>
      </c>
      <c r="D12" s="6">
        <v>79300</v>
      </c>
      <c r="E12" s="6">
        <v>92400</v>
      </c>
      <c r="F12" s="6">
        <v>84000</v>
      </c>
      <c r="G12" s="6">
        <v>100000</v>
      </c>
    </row>
    <row r="13" spans="1:8" x14ac:dyDescent="0.25">
      <c r="A13" t="s">
        <v>201</v>
      </c>
      <c r="B13" s="6" t="s">
        <v>222</v>
      </c>
      <c r="C13" s="6" t="s">
        <v>222</v>
      </c>
      <c r="D13" s="6">
        <v>57500</v>
      </c>
      <c r="E13" s="6">
        <v>60000</v>
      </c>
      <c r="F13" s="6">
        <v>57800</v>
      </c>
      <c r="G13" s="6">
        <v>60000</v>
      </c>
    </row>
    <row r="14" spans="1:8" x14ac:dyDescent="0.25">
      <c r="A14" t="s">
        <v>202</v>
      </c>
      <c r="B14" s="6">
        <v>65000</v>
      </c>
      <c r="C14" s="6">
        <v>66500</v>
      </c>
      <c r="D14" s="6">
        <v>65000</v>
      </c>
      <c r="E14" s="6">
        <v>67000</v>
      </c>
      <c r="F14" s="6">
        <v>65000</v>
      </c>
      <c r="G14" s="6">
        <v>67000</v>
      </c>
    </row>
    <row r="15" spans="1:8" x14ac:dyDescent="0.25">
      <c r="A15" t="s">
        <v>203</v>
      </c>
      <c r="B15" s="6">
        <v>70000</v>
      </c>
      <c r="C15" s="6">
        <v>72000</v>
      </c>
      <c r="D15" s="6">
        <v>69900</v>
      </c>
      <c r="E15" s="6">
        <v>71800</v>
      </c>
      <c r="F15" s="6">
        <v>70000</v>
      </c>
      <c r="G15" s="6">
        <v>72000</v>
      </c>
    </row>
    <row r="16" spans="1:8" x14ac:dyDescent="0.25">
      <c r="A16" t="s">
        <v>204</v>
      </c>
      <c r="B16" s="6">
        <v>62500</v>
      </c>
      <c r="C16" s="6">
        <v>63000</v>
      </c>
      <c r="D16" s="6">
        <v>59100</v>
      </c>
      <c r="E16" s="6">
        <v>60000</v>
      </c>
      <c r="F16" s="6">
        <v>60000</v>
      </c>
      <c r="G16" s="6">
        <v>60700</v>
      </c>
    </row>
    <row r="17" spans="1:7" x14ac:dyDescent="0.25">
      <c r="A17" t="s">
        <v>205</v>
      </c>
      <c r="B17" s="6">
        <v>65000</v>
      </c>
      <c r="C17" s="6">
        <v>65000</v>
      </c>
      <c r="D17" s="6">
        <v>61900</v>
      </c>
      <c r="E17" s="6">
        <v>62000</v>
      </c>
      <c r="F17" s="6">
        <v>62600</v>
      </c>
      <c r="G17" s="6">
        <v>62600</v>
      </c>
    </row>
    <row r="18" spans="1:7" x14ac:dyDescent="0.25">
      <c r="A18" t="s">
        <v>206</v>
      </c>
      <c r="B18" s="6">
        <v>68000</v>
      </c>
      <c r="C18" s="6">
        <v>74900</v>
      </c>
      <c r="D18" s="6">
        <v>70000</v>
      </c>
      <c r="E18" s="6">
        <v>72300</v>
      </c>
      <c r="F18" s="6">
        <v>70000</v>
      </c>
      <c r="G18" s="6">
        <v>72600</v>
      </c>
    </row>
    <row r="19" spans="1:7" x14ac:dyDescent="0.25">
      <c r="A19" t="s">
        <v>207</v>
      </c>
      <c r="B19" s="6">
        <v>65000</v>
      </c>
      <c r="C19" s="6">
        <v>70000</v>
      </c>
      <c r="D19" s="6">
        <v>62800</v>
      </c>
      <c r="E19" s="6">
        <v>63100</v>
      </c>
      <c r="F19" s="6">
        <v>63000</v>
      </c>
      <c r="G19" s="6">
        <v>65000</v>
      </c>
    </row>
    <row r="20" spans="1:7" x14ac:dyDescent="0.25">
      <c r="A20" t="s">
        <v>208</v>
      </c>
      <c r="B20" s="6">
        <v>68900</v>
      </c>
      <c r="C20" s="6">
        <v>70000</v>
      </c>
      <c r="D20" s="6">
        <v>64000</v>
      </c>
      <c r="E20" s="6">
        <v>65100</v>
      </c>
      <c r="F20" s="6">
        <v>65000</v>
      </c>
      <c r="G20" s="6">
        <v>66800</v>
      </c>
    </row>
    <row r="21" spans="1:7" x14ac:dyDescent="0.25">
      <c r="A21" t="s">
        <v>210</v>
      </c>
      <c r="B21" s="6">
        <v>52200</v>
      </c>
      <c r="C21" s="6">
        <v>55000</v>
      </c>
      <c r="D21" s="6">
        <v>51600</v>
      </c>
      <c r="E21" s="6">
        <v>52200</v>
      </c>
      <c r="F21" s="6">
        <v>52000</v>
      </c>
      <c r="G21" s="6">
        <v>53000</v>
      </c>
    </row>
    <row r="22" spans="1:7" x14ac:dyDescent="0.25">
      <c r="A22" t="s">
        <v>211</v>
      </c>
      <c r="B22" s="6">
        <v>57400</v>
      </c>
      <c r="C22" s="6">
        <v>58400</v>
      </c>
      <c r="D22" s="6">
        <v>55300</v>
      </c>
      <c r="E22" s="6">
        <v>55200</v>
      </c>
      <c r="F22" s="6">
        <v>55600</v>
      </c>
      <c r="G22" s="6">
        <v>56200</v>
      </c>
    </row>
    <row r="23" spans="1:7" x14ac:dyDescent="0.25">
      <c r="A23" t="s">
        <v>212</v>
      </c>
      <c r="B23" s="6" t="s">
        <v>222</v>
      </c>
      <c r="C23" s="6" t="s">
        <v>222</v>
      </c>
      <c r="D23" s="6" t="s">
        <v>222</v>
      </c>
      <c r="E23" s="6">
        <v>54900</v>
      </c>
      <c r="F23" s="6">
        <v>53500</v>
      </c>
      <c r="G23" s="6">
        <v>54900</v>
      </c>
    </row>
    <row r="24" spans="1:7" x14ac:dyDescent="0.25">
      <c r="A24" s="4" t="s">
        <v>213</v>
      </c>
      <c r="B24" s="4">
        <v>65000</v>
      </c>
      <c r="C24" s="4">
        <v>66800</v>
      </c>
      <c r="D24" s="4">
        <v>63400</v>
      </c>
      <c r="E24" s="4">
        <v>64200</v>
      </c>
      <c r="F24" s="4">
        <v>64700</v>
      </c>
      <c r="G24" s="4">
        <v>65000</v>
      </c>
    </row>
    <row r="25" spans="1:7" x14ac:dyDescent="0.25">
      <c r="A25" t="s">
        <v>214</v>
      </c>
      <c r="B25">
        <v>8300</v>
      </c>
      <c r="C25">
        <v>10400</v>
      </c>
      <c r="D25">
        <v>7400</v>
      </c>
      <c r="E25">
        <v>9300</v>
      </c>
      <c r="F25">
        <v>7800</v>
      </c>
      <c r="G25">
        <v>10300</v>
      </c>
    </row>
    <row r="27" spans="1:7" x14ac:dyDescent="0.25">
      <c r="A27" t="s">
        <v>171</v>
      </c>
    </row>
    <row r="28" spans="1:7" x14ac:dyDescent="0.25">
      <c r="A28" t="s">
        <v>363</v>
      </c>
    </row>
    <row r="29" spans="1:7" x14ac:dyDescent="0.25">
      <c r="A29" t="s">
        <v>235</v>
      </c>
    </row>
    <row r="30" spans="1:7" x14ac:dyDescent="0.25">
      <c r="A30" t="s">
        <v>236</v>
      </c>
    </row>
    <row r="32" spans="1:7" x14ac:dyDescent="0.25">
      <c r="A32" t="s">
        <v>179</v>
      </c>
    </row>
    <row r="33" spans="1:1" x14ac:dyDescent="0.25">
      <c r="A33" t="s">
        <v>183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7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35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191</v>
      </c>
      <c r="B3" s="6">
        <v>97000</v>
      </c>
      <c r="C3" s="6">
        <v>95100</v>
      </c>
      <c r="D3" s="6">
        <v>83300</v>
      </c>
      <c r="E3" s="6">
        <v>84000</v>
      </c>
      <c r="F3" s="6">
        <v>90000</v>
      </c>
      <c r="G3" s="6">
        <v>89700</v>
      </c>
    </row>
    <row r="4" spans="1:8" x14ac:dyDescent="0.25">
      <c r="A4" t="s">
        <v>192</v>
      </c>
      <c r="B4" s="6">
        <v>100500</v>
      </c>
      <c r="C4" s="6">
        <v>100000</v>
      </c>
      <c r="D4" s="6">
        <v>81900</v>
      </c>
      <c r="E4" s="6">
        <v>88000</v>
      </c>
      <c r="F4" s="6">
        <v>96000</v>
      </c>
      <c r="G4" s="6">
        <v>96000</v>
      </c>
    </row>
    <row r="5" spans="1:8" x14ac:dyDescent="0.25">
      <c r="A5" t="s">
        <v>193</v>
      </c>
      <c r="B5" s="6">
        <v>100000</v>
      </c>
      <c r="C5" s="6">
        <v>100000</v>
      </c>
      <c r="D5" s="6">
        <v>93000</v>
      </c>
      <c r="E5" s="6">
        <v>78000</v>
      </c>
      <c r="F5" s="6">
        <v>97000</v>
      </c>
      <c r="G5" s="6">
        <v>93000</v>
      </c>
    </row>
    <row r="6" spans="1:8" x14ac:dyDescent="0.25">
      <c r="A6" t="s">
        <v>194</v>
      </c>
      <c r="B6" s="6">
        <v>77000</v>
      </c>
      <c r="C6" s="6">
        <v>70000</v>
      </c>
      <c r="D6" s="6">
        <v>62300</v>
      </c>
      <c r="E6" s="6">
        <v>66800</v>
      </c>
      <c r="F6" s="6">
        <v>68500</v>
      </c>
      <c r="G6" s="6">
        <v>68000</v>
      </c>
    </row>
    <row r="7" spans="1:8" x14ac:dyDescent="0.25">
      <c r="A7" t="s">
        <v>195</v>
      </c>
      <c r="B7" s="6">
        <v>93000</v>
      </c>
      <c r="C7" s="6">
        <v>80000</v>
      </c>
      <c r="D7" s="6">
        <v>70000</v>
      </c>
      <c r="E7" s="6">
        <v>81300</v>
      </c>
      <c r="F7" s="6">
        <v>79000</v>
      </c>
      <c r="G7" s="6">
        <v>80000</v>
      </c>
    </row>
    <row r="8" spans="1:8" x14ac:dyDescent="0.25">
      <c r="A8" t="s">
        <v>196</v>
      </c>
      <c r="B8" s="6">
        <v>100000</v>
      </c>
      <c r="C8" s="6">
        <v>100000</v>
      </c>
      <c r="D8" s="6">
        <v>83500</v>
      </c>
      <c r="E8" s="6">
        <v>90000</v>
      </c>
      <c r="F8" s="6">
        <v>89000</v>
      </c>
      <c r="G8" s="6">
        <v>91300</v>
      </c>
    </row>
    <row r="9" spans="1:8" x14ac:dyDescent="0.25">
      <c r="A9" t="s">
        <v>197</v>
      </c>
      <c r="B9" s="6">
        <v>78500</v>
      </c>
      <c r="C9" s="6">
        <v>86900</v>
      </c>
      <c r="D9" s="6">
        <v>78300</v>
      </c>
      <c r="E9" s="6">
        <v>80000</v>
      </c>
      <c r="F9" s="6">
        <v>78300</v>
      </c>
      <c r="G9" s="6">
        <v>81400</v>
      </c>
    </row>
    <row r="10" spans="1:8" x14ac:dyDescent="0.25">
      <c r="A10" t="s">
        <v>198</v>
      </c>
      <c r="B10" s="6">
        <v>93200</v>
      </c>
      <c r="C10" s="6">
        <v>91000</v>
      </c>
      <c r="D10" s="6">
        <v>86400</v>
      </c>
      <c r="E10" s="6">
        <v>89200</v>
      </c>
      <c r="F10" s="6">
        <v>87700</v>
      </c>
      <c r="G10" s="6">
        <v>89700</v>
      </c>
    </row>
    <row r="11" spans="1:8" x14ac:dyDescent="0.25">
      <c r="A11" t="s">
        <v>199</v>
      </c>
      <c r="B11" s="6" t="s">
        <v>222</v>
      </c>
      <c r="C11" s="6" t="s">
        <v>222</v>
      </c>
      <c r="D11" s="6">
        <v>83500</v>
      </c>
      <c r="E11" s="6">
        <v>73400</v>
      </c>
      <c r="F11" s="6">
        <v>82500</v>
      </c>
      <c r="G11" s="6">
        <v>77700</v>
      </c>
    </row>
    <row r="12" spans="1:8" x14ac:dyDescent="0.25">
      <c r="A12" t="s">
        <v>200</v>
      </c>
      <c r="B12" s="6">
        <v>114800</v>
      </c>
      <c r="C12" s="6" t="s">
        <v>222</v>
      </c>
      <c r="D12" s="6" t="s">
        <v>222</v>
      </c>
      <c r="E12" s="6">
        <v>109000</v>
      </c>
      <c r="F12" s="6">
        <v>104400</v>
      </c>
      <c r="G12" s="6">
        <v>114000</v>
      </c>
    </row>
    <row r="13" spans="1:8" x14ac:dyDescent="0.25">
      <c r="A13" t="s">
        <v>201</v>
      </c>
      <c r="B13" s="6" t="s">
        <v>222</v>
      </c>
      <c r="C13" s="6" t="s">
        <v>222</v>
      </c>
      <c r="D13" s="6">
        <v>59700</v>
      </c>
      <c r="E13" s="6">
        <v>62600</v>
      </c>
      <c r="F13" s="6">
        <v>59500</v>
      </c>
      <c r="G13" s="6">
        <v>62300</v>
      </c>
    </row>
    <row r="14" spans="1:8" x14ac:dyDescent="0.25">
      <c r="A14" t="s">
        <v>202</v>
      </c>
      <c r="B14" s="6">
        <v>68500</v>
      </c>
      <c r="C14" s="6">
        <v>70000</v>
      </c>
      <c r="D14" s="6">
        <v>68900</v>
      </c>
      <c r="E14" s="6">
        <v>69000</v>
      </c>
      <c r="F14" s="6">
        <v>68800</v>
      </c>
      <c r="G14" s="6">
        <v>69700</v>
      </c>
    </row>
    <row r="15" spans="1:8" x14ac:dyDescent="0.25">
      <c r="A15" t="s">
        <v>203</v>
      </c>
      <c r="B15" s="6">
        <v>90000</v>
      </c>
      <c r="C15" s="6">
        <v>92000</v>
      </c>
      <c r="D15" s="6">
        <v>85200</v>
      </c>
      <c r="E15" s="6">
        <v>86000</v>
      </c>
      <c r="F15" s="6">
        <v>86500</v>
      </c>
      <c r="G15" s="6">
        <v>87600</v>
      </c>
    </row>
    <row r="16" spans="1:8" x14ac:dyDescent="0.25">
      <c r="A16" t="s">
        <v>204</v>
      </c>
      <c r="B16" s="6">
        <v>120000</v>
      </c>
      <c r="C16" s="6">
        <v>120000</v>
      </c>
      <c r="D16" s="6">
        <v>104000</v>
      </c>
      <c r="E16" s="6">
        <v>104400</v>
      </c>
      <c r="F16" s="6">
        <v>110200</v>
      </c>
      <c r="G16" s="6">
        <v>110000</v>
      </c>
    </row>
    <row r="17" spans="1:7" x14ac:dyDescent="0.25">
      <c r="A17" t="s">
        <v>205</v>
      </c>
      <c r="B17" s="6">
        <v>84000</v>
      </c>
      <c r="C17" s="6">
        <v>91400</v>
      </c>
      <c r="D17" s="6">
        <v>80300</v>
      </c>
      <c r="E17" s="6">
        <v>84000</v>
      </c>
      <c r="F17" s="6">
        <v>82000</v>
      </c>
      <c r="G17" s="6">
        <v>85300</v>
      </c>
    </row>
    <row r="18" spans="1:7" x14ac:dyDescent="0.25">
      <c r="A18" t="s">
        <v>206</v>
      </c>
      <c r="B18" s="6">
        <v>81800</v>
      </c>
      <c r="C18" s="6">
        <v>86300</v>
      </c>
      <c r="D18" s="6">
        <v>77000</v>
      </c>
      <c r="E18" s="6">
        <v>79300</v>
      </c>
      <c r="F18" s="6">
        <v>78300</v>
      </c>
      <c r="G18" s="6">
        <v>80000</v>
      </c>
    </row>
    <row r="19" spans="1:7" x14ac:dyDescent="0.25">
      <c r="A19" t="s">
        <v>207</v>
      </c>
      <c r="B19" s="6">
        <v>85000</v>
      </c>
      <c r="C19" s="6">
        <v>92000</v>
      </c>
      <c r="D19" s="6">
        <v>83000</v>
      </c>
      <c r="E19" s="6">
        <v>85000</v>
      </c>
      <c r="F19" s="6">
        <v>83500</v>
      </c>
      <c r="G19" s="6">
        <v>86000</v>
      </c>
    </row>
    <row r="20" spans="1:7" x14ac:dyDescent="0.25">
      <c r="A20" t="s">
        <v>208</v>
      </c>
      <c r="B20" s="6">
        <v>80000</v>
      </c>
      <c r="C20" s="6">
        <v>80000</v>
      </c>
      <c r="D20" s="6">
        <v>72000</v>
      </c>
      <c r="E20" s="6">
        <v>73100</v>
      </c>
      <c r="F20" s="6">
        <v>75000</v>
      </c>
      <c r="G20" s="6">
        <v>76000</v>
      </c>
    </row>
    <row r="21" spans="1:7" x14ac:dyDescent="0.25">
      <c r="A21" t="s">
        <v>210</v>
      </c>
      <c r="B21" s="6" t="s">
        <v>222</v>
      </c>
      <c r="C21" s="6" t="s">
        <v>222</v>
      </c>
      <c r="D21" s="6">
        <v>65000</v>
      </c>
      <c r="E21" s="6">
        <v>80000</v>
      </c>
      <c r="F21" s="6">
        <v>65400</v>
      </c>
      <c r="G21" s="6">
        <v>78300</v>
      </c>
    </row>
    <row r="22" spans="1:7" x14ac:dyDescent="0.25">
      <c r="A22" t="s">
        <v>211</v>
      </c>
      <c r="B22" s="6">
        <v>72000</v>
      </c>
      <c r="C22" s="6">
        <v>74900</v>
      </c>
      <c r="D22" s="6">
        <v>70000</v>
      </c>
      <c r="E22" s="6">
        <v>67300</v>
      </c>
      <c r="F22" s="6">
        <v>70000</v>
      </c>
      <c r="G22" s="6">
        <v>70000</v>
      </c>
    </row>
    <row r="23" spans="1:7" x14ac:dyDescent="0.25">
      <c r="A23" t="s">
        <v>212</v>
      </c>
      <c r="B23" s="6" t="s">
        <v>222</v>
      </c>
      <c r="C23" s="6" t="s">
        <v>222</v>
      </c>
      <c r="D23" s="6" t="s">
        <v>222</v>
      </c>
      <c r="E23" s="6" t="s">
        <v>222</v>
      </c>
      <c r="F23" s="6">
        <v>70000</v>
      </c>
      <c r="G23" s="6" t="s">
        <v>222</v>
      </c>
    </row>
    <row r="24" spans="1:7" x14ac:dyDescent="0.25">
      <c r="A24" s="4" t="s">
        <v>213</v>
      </c>
      <c r="B24" s="4">
        <v>96000</v>
      </c>
      <c r="C24" s="4">
        <v>99000</v>
      </c>
      <c r="D24" s="4">
        <v>83500</v>
      </c>
      <c r="E24" s="4">
        <v>85000</v>
      </c>
      <c r="F24" s="4">
        <v>87400</v>
      </c>
      <c r="G24" s="4">
        <v>89700</v>
      </c>
    </row>
    <row r="25" spans="1:7" x14ac:dyDescent="0.25">
      <c r="A25" t="s">
        <v>214</v>
      </c>
      <c r="B25">
        <v>15300</v>
      </c>
      <c r="C25">
        <v>15700</v>
      </c>
      <c r="D25">
        <v>11900</v>
      </c>
      <c r="E25">
        <v>11400</v>
      </c>
      <c r="F25">
        <v>13000</v>
      </c>
      <c r="G25">
        <v>12800</v>
      </c>
    </row>
    <row r="27" spans="1:7" x14ac:dyDescent="0.25">
      <c r="A27" t="s">
        <v>171</v>
      </c>
    </row>
    <row r="28" spans="1:7" x14ac:dyDescent="0.25">
      <c r="A28" t="s">
        <v>364</v>
      </c>
    </row>
    <row r="29" spans="1:7" x14ac:dyDescent="0.25">
      <c r="A29" t="s">
        <v>235</v>
      </c>
    </row>
    <row r="30" spans="1:7" x14ac:dyDescent="0.25">
      <c r="A30" t="s">
        <v>236</v>
      </c>
    </row>
    <row r="32" spans="1:7" x14ac:dyDescent="0.25">
      <c r="A32" t="s">
        <v>179</v>
      </c>
    </row>
    <row r="33" spans="1:1" x14ac:dyDescent="0.25">
      <c r="A33" t="s">
        <v>183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7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36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191</v>
      </c>
      <c r="B3" s="6">
        <v>87700</v>
      </c>
      <c r="C3" s="6">
        <v>92700</v>
      </c>
      <c r="D3" s="6">
        <v>85200</v>
      </c>
      <c r="E3" s="6">
        <v>87000</v>
      </c>
      <c r="F3" s="6">
        <v>86300</v>
      </c>
      <c r="G3" s="6">
        <v>89800</v>
      </c>
    </row>
    <row r="4" spans="1:8" x14ac:dyDescent="0.25">
      <c r="A4" t="s">
        <v>192</v>
      </c>
      <c r="B4" s="6">
        <v>92000</v>
      </c>
      <c r="C4" s="6">
        <v>99000</v>
      </c>
      <c r="D4" s="6" t="s">
        <v>222</v>
      </c>
      <c r="E4" s="6" t="s">
        <v>222</v>
      </c>
      <c r="F4" s="6">
        <v>92000</v>
      </c>
      <c r="G4" s="6">
        <v>97500</v>
      </c>
    </row>
    <row r="5" spans="1:8" x14ac:dyDescent="0.25">
      <c r="A5" t="s">
        <v>193</v>
      </c>
      <c r="B5" s="6">
        <v>93900</v>
      </c>
      <c r="C5" s="6">
        <v>89600</v>
      </c>
      <c r="D5" s="6">
        <v>90800</v>
      </c>
      <c r="E5" s="6">
        <v>90000</v>
      </c>
      <c r="F5" s="6">
        <v>92900</v>
      </c>
      <c r="G5" s="6">
        <v>90000</v>
      </c>
    </row>
    <row r="6" spans="1:8" x14ac:dyDescent="0.25">
      <c r="A6" t="s">
        <v>194</v>
      </c>
      <c r="B6" s="6" t="s">
        <v>222</v>
      </c>
      <c r="C6" s="6" t="s">
        <v>222</v>
      </c>
      <c r="D6" s="6" t="s">
        <v>222</v>
      </c>
      <c r="E6" s="6" t="s">
        <v>222</v>
      </c>
      <c r="F6" s="6" t="s">
        <v>222</v>
      </c>
      <c r="G6" s="6">
        <v>100000</v>
      </c>
    </row>
    <row r="7" spans="1:8" x14ac:dyDescent="0.25">
      <c r="A7" t="s">
        <v>195</v>
      </c>
      <c r="B7" s="6" t="s">
        <v>222</v>
      </c>
      <c r="C7" s="6">
        <v>91800</v>
      </c>
      <c r="D7" s="6">
        <v>84900</v>
      </c>
      <c r="E7" s="6">
        <v>86500</v>
      </c>
      <c r="F7" s="6">
        <v>85500</v>
      </c>
      <c r="G7" s="6">
        <v>88300</v>
      </c>
    </row>
    <row r="8" spans="1:8" x14ac:dyDescent="0.25">
      <c r="A8" t="s">
        <v>196</v>
      </c>
      <c r="B8" s="6">
        <v>98600</v>
      </c>
      <c r="C8" s="6">
        <v>103000</v>
      </c>
      <c r="D8" s="6">
        <v>93500</v>
      </c>
      <c r="E8" s="6">
        <v>106000</v>
      </c>
      <c r="F8" s="6">
        <v>95000</v>
      </c>
      <c r="G8" s="6">
        <v>106000</v>
      </c>
    </row>
    <row r="9" spans="1:8" x14ac:dyDescent="0.25">
      <c r="A9" t="s">
        <v>197</v>
      </c>
      <c r="B9" s="6">
        <v>122500</v>
      </c>
      <c r="C9" s="6">
        <v>106000</v>
      </c>
      <c r="D9" s="6">
        <v>96300</v>
      </c>
      <c r="E9" s="6">
        <v>95500</v>
      </c>
      <c r="F9" s="6">
        <v>100000</v>
      </c>
      <c r="G9" s="6">
        <v>99900</v>
      </c>
    </row>
    <row r="10" spans="1:8" x14ac:dyDescent="0.25">
      <c r="A10" t="s">
        <v>198</v>
      </c>
      <c r="B10" s="6" t="s">
        <v>222</v>
      </c>
      <c r="C10" s="6" t="s">
        <v>222</v>
      </c>
      <c r="D10" s="6">
        <v>109000</v>
      </c>
      <c r="E10" s="6">
        <v>117500</v>
      </c>
      <c r="F10" s="6">
        <v>106000</v>
      </c>
      <c r="G10" s="6">
        <v>114000</v>
      </c>
    </row>
    <row r="11" spans="1:8" x14ac:dyDescent="0.25">
      <c r="A11" t="s">
        <v>199</v>
      </c>
      <c r="B11" s="6" t="s">
        <v>222</v>
      </c>
      <c r="C11" s="6" t="s">
        <v>222</v>
      </c>
      <c r="D11" s="6" t="s">
        <v>222</v>
      </c>
      <c r="E11" s="6" t="s">
        <v>222</v>
      </c>
      <c r="F11" s="6" t="s">
        <v>222</v>
      </c>
      <c r="G11" s="6" t="s">
        <v>222</v>
      </c>
    </row>
    <row r="12" spans="1:8" x14ac:dyDescent="0.25">
      <c r="A12" t="s">
        <v>200</v>
      </c>
      <c r="B12" s="6" t="s">
        <v>159</v>
      </c>
      <c r="C12" s="6" t="s">
        <v>159</v>
      </c>
      <c r="D12" s="6" t="s">
        <v>222</v>
      </c>
      <c r="E12" s="6" t="s">
        <v>222</v>
      </c>
      <c r="F12" s="6" t="s">
        <v>222</v>
      </c>
      <c r="G12" s="6" t="s">
        <v>222</v>
      </c>
    </row>
    <row r="13" spans="1:8" x14ac:dyDescent="0.25">
      <c r="A13" t="s">
        <v>201</v>
      </c>
      <c r="B13" s="6" t="s">
        <v>222</v>
      </c>
      <c r="C13" s="6" t="s">
        <v>222</v>
      </c>
      <c r="D13" s="6" t="s">
        <v>222</v>
      </c>
      <c r="E13" s="6" t="s">
        <v>222</v>
      </c>
      <c r="F13" s="6" t="s">
        <v>222</v>
      </c>
      <c r="G13" s="6" t="s">
        <v>222</v>
      </c>
    </row>
    <row r="14" spans="1:8" x14ac:dyDescent="0.25">
      <c r="A14" t="s">
        <v>202</v>
      </c>
      <c r="B14" s="6" t="s">
        <v>222</v>
      </c>
      <c r="C14" s="6" t="s">
        <v>222</v>
      </c>
      <c r="D14" s="6" t="s">
        <v>222</v>
      </c>
      <c r="E14" s="6" t="s">
        <v>222</v>
      </c>
      <c r="F14" s="6" t="s">
        <v>222</v>
      </c>
      <c r="G14" s="6" t="s">
        <v>222</v>
      </c>
    </row>
    <row r="15" spans="1:8" x14ac:dyDescent="0.25">
      <c r="A15" t="s">
        <v>203</v>
      </c>
      <c r="B15" s="6">
        <v>120000</v>
      </c>
      <c r="C15" s="6">
        <v>130000</v>
      </c>
      <c r="D15" s="6">
        <v>110000</v>
      </c>
      <c r="E15" s="6">
        <v>106000</v>
      </c>
      <c r="F15" s="6">
        <v>112500</v>
      </c>
      <c r="G15" s="6">
        <v>117000</v>
      </c>
    </row>
    <row r="16" spans="1:8" x14ac:dyDescent="0.25">
      <c r="A16" t="s">
        <v>204</v>
      </c>
      <c r="B16" s="6">
        <v>105000</v>
      </c>
      <c r="C16" s="6">
        <v>105000</v>
      </c>
      <c r="D16" s="6">
        <v>97600</v>
      </c>
      <c r="E16" s="6">
        <v>109100</v>
      </c>
      <c r="F16" s="6">
        <v>100000</v>
      </c>
      <c r="G16" s="6">
        <v>105600</v>
      </c>
    </row>
    <row r="17" spans="1:7" x14ac:dyDescent="0.25">
      <c r="A17" t="s">
        <v>205</v>
      </c>
      <c r="B17" s="6">
        <v>90000</v>
      </c>
      <c r="C17" s="6">
        <v>95000</v>
      </c>
      <c r="D17" s="6">
        <v>90000</v>
      </c>
      <c r="E17" s="6">
        <v>91700</v>
      </c>
      <c r="F17" s="6">
        <v>90000</v>
      </c>
      <c r="G17" s="6">
        <v>93000</v>
      </c>
    </row>
    <row r="18" spans="1:7" x14ac:dyDescent="0.25">
      <c r="A18" t="s">
        <v>206</v>
      </c>
      <c r="B18" s="6" t="s">
        <v>159</v>
      </c>
      <c r="C18" s="6" t="s">
        <v>222</v>
      </c>
      <c r="D18" s="6" t="s">
        <v>222</v>
      </c>
      <c r="E18" s="6" t="s">
        <v>222</v>
      </c>
      <c r="F18" s="6" t="s">
        <v>222</v>
      </c>
      <c r="G18" s="6" t="s">
        <v>222</v>
      </c>
    </row>
    <row r="19" spans="1:7" x14ac:dyDescent="0.25">
      <c r="A19" t="s">
        <v>207</v>
      </c>
      <c r="B19" s="6">
        <v>99300</v>
      </c>
      <c r="C19" s="6" t="s">
        <v>222</v>
      </c>
      <c r="D19" s="6">
        <v>94000</v>
      </c>
      <c r="E19" s="6">
        <v>93800</v>
      </c>
      <c r="F19" s="6">
        <v>95000</v>
      </c>
      <c r="G19" s="6">
        <v>93900</v>
      </c>
    </row>
    <row r="20" spans="1:7" x14ac:dyDescent="0.25">
      <c r="A20" t="s">
        <v>208</v>
      </c>
      <c r="B20" s="6" t="s">
        <v>222</v>
      </c>
      <c r="C20" s="6" t="s">
        <v>222</v>
      </c>
      <c r="D20" s="6" t="s">
        <v>222</v>
      </c>
      <c r="E20" s="6" t="s">
        <v>222</v>
      </c>
      <c r="F20" s="6" t="s">
        <v>222</v>
      </c>
      <c r="G20" s="6">
        <v>102300</v>
      </c>
    </row>
    <row r="21" spans="1:7" x14ac:dyDescent="0.25">
      <c r="A21" t="s">
        <v>210</v>
      </c>
      <c r="B21" s="6">
        <v>93000</v>
      </c>
      <c r="C21" s="6">
        <v>96000</v>
      </c>
      <c r="D21" s="6">
        <v>70000</v>
      </c>
      <c r="E21" s="6">
        <v>83500</v>
      </c>
      <c r="F21" s="6">
        <v>78300</v>
      </c>
      <c r="G21" s="6">
        <v>86000</v>
      </c>
    </row>
    <row r="22" spans="1:7" x14ac:dyDescent="0.25">
      <c r="A22" t="s">
        <v>211</v>
      </c>
      <c r="B22" s="6" t="s">
        <v>222</v>
      </c>
      <c r="C22" s="6" t="s">
        <v>222</v>
      </c>
      <c r="D22" s="6" t="s">
        <v>222</v>
      </c>
      <c r="E22" s="6" t="s">
        <v>222</v>
      </c>
      <c r="F22" s="6" t="s">
        <v>222</v>
      </c>
      <c r="G22" s="6" t="s">
        <v>222</v>
      </c>
    </row>
    <row r="23" spans="1:7" x14ac:dyDescent="0.25">
      <c r="A23" t="s">
        <v>212</v>
      </c>
      <c r="B23" s="6" t="s">
        <v>222</v>
      </c>
      <c r="C23" s="6" t="s">
        <v>222</v>
      </c>
      <c r="D23" s="6" t="s">
        <v>222</v>
      </c>
      <c r="E23" s="6" t="s">
        <v>222</v>
      </c>
      <c r="F23" s="6" t="s">
        <v>222</v>
      </c>
      <c r="G23" s="6" t="s">
        <v>222</v>
      </c>
    </row>
    <row r="24" spans="1:7" x14ac:dyDescent="0.25">
      <c r="A24" s="4" t="s">
        <v>213</v>
      </c>
      <c r="B24" s="4">
        <v>95000</v>
      </c>
      <c r="C24" s="4">
        <v>96000</v>
      </c>
      <c r="D24" s="4">
        <v>91900</v>
      </c>
      <c r="E24" s="4">
        <v>93900</v>
      </c>
      <c r="F24" s="4">
        <v>93000</v>
      </c>
      <c r="G24" s="4">
        <v>95000</v>
      </c>
    </row>
    <row r="25" spans="1:7" x14ac:dyDescent="0.25">
      <c r="A25" t="s">
        <v>214</v>
      </c>
      <c r="B25">
        <v>13900</v>
      </c>
      <c r="C25">
        <v>12000</v>
      </c>
      <c r="D25">
        <v>10800</v>
      </c>
      <c r="E25">
        <v>10800</v>
      </c>
      <c r="F25">
        <v>9700</v>
      </c>
      <c r="G25">
        <v>11000</v>
      </c>
    </row>
    <row r="27" spans="1:7" x14ac:dyDescent="0.25">
      <c r="A27" t="s">
        <v>171</v>
      </c>
    </row>
    <row r="28" spans="1:7" x14ac:dyDescent="0.25">
      <c r="A28" t="s">
        <v>365</v>
      </c>
    </row>
    <row r="29" spans="1:7" x14ac:dyDescent="0.25">
      <c r="A29" t="s">
        <v>235</v>
      </c>
    </row>
    <row r="30" spans="1:7" x14ac:dyDescent="0.25">
      <c r="A30" t="s">
        <v>236</v>
      </c>
    </row>
    <row r="32" spans="1:7" x14ac:dyDescent="0.25">
      <c r="A32" t="s">
        <v>179</v>
      </c>
    </row>
    <row r="33" spans="1:1" x14ac:dyDescent="0.25">
      <c r="A33" t="s">
        <v>183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8"/>
  <sheetViews>
    <sheetView workbookViewId="0"/>
  </sheetViews>
  <sheetFormatPr defaultColWidth="11.42578125" defaultRowHeight="15" x14ac:dyDescent="0.25"/>
  <cols>
    <col min="1" max="1" width="31.7109375" customWidth="1"/>
    <col min="2" max="7" width="30.7109375" customWidth="1"/>
  </cols>
  <sheetData>
    <row r="1" spans="1:8" x14ac:dyDescent="0.25">
      <c r="A1" s="4" t="s">
        <v>37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243</v>
      </c>
      <c r="B3" s="6">
        <v>65000</v>
      </c>
      <c r="C3" s="6">
        <v>65000</v>
      </c>
      <c r="D3" s="6">
        <v>62000</v>
      </c>
      <c r="E3" s="6">
        <v>62600</v>
      </c>
      <c r="F3" s="6">
        <v>62600</v>
      </c>
      <c r="G3" s="6">
        <v>63400</v>
      </c>
    </row>
    <row r="4" spans="1:8" x14ac:dyDescent="0.25">
      <c r="A4" t="s">
        <v>244</v>
      </c>
      <c r="B4" s="6">
        <v>77000</v>
      </c>
      <c r="C4" s="6">
        <v>80000</v>
      </c>
      <c r="D4" s="6">
        <v>70000</v>
      </c>
      <c r="E4" s="6">
        <v>72000</v>
      </c>
      <c r="F4" s="6">
        <v>71400</v>
      </c>
      <c r="G4" s="6">
        <v>73100</v>
      </c>
    </row>
    <row r="5" spans="1:8" x14ac:dyDescent="0.25">
      <c r="A5" t="s">
        <v>245</v>
      </c>
      <c r="B5" s="6">
        <v>69700</v>
      </c>
      <c r="C5" s="6">
        <v>69600</v>
      </c>
      <c r="D5" s="6">
        <v>68100</v>
      </c>
      <c r="E5" s="6">
        <v>66800</v>
      </c>
      <c r="F5" s="6">
        <v>68300</v>
      </c>
      <c r="G5" s="6">
        <v>67000</v>
      </c>
    </row>
    <row r="6" spans="1:8" x14ac:dyDescent="0.25">
      <c r="A6" t="s">
        <v>337</v>
      </c>
      <c r="B6" s="6">
        <v>65000</v>
      </c>
      <c r="C6" s="6">
        <v>66800</v>
      </c>
      <c r="D6" s="6">
        <v>63400</v>
      </c>
      <c r="E6" s="6">
        <v>64000</v>
      </c>
      <c r="F6" s="6">
        <v>64600</v>
      </c>
      <c r="G6" s="6">
        <v>65000</v>
      </c>
    </row>
    <row r="7" spans="1:8" x14ac:dyDescent="0.25">
      <c r="A7" t="s">
        <v>338</v>
      </c>
      <c r="B7" s="6">
        <v>65200</v>
      </c>
      <c r="C7" s="6">
        <v>66800</v>
      </c>
      <c r="D7" s="6">
        <v>63400</v>
      </c>
      <c r="E7" s="6">
        <v>64300</v>
      </c>
      <c r="F7" s="6">
        <v>64800</v>
      </c>
      <c r="G7" s="6">
        <v>65000</v>
      </c>
    </row>
    <row r="8" spans="1:8" x14ac:dyDescent="0.25">
      <c r="A8" t="s">
        <v>339</v>
      </c>
      <c r="B8" s="6">
        <v>62000</v>
      </c>
      <c r="C8" s="6">
        <v>63400</v>
      </c>
      <c r="D8" s="6">
        <v>60300</v>
      </c>
      <c r="E8" s="6">
        <v>62000</v>
      </c>
      <c r="F8" s="6">
        <v>60900</v>
      </c>
      <c r="G8" s="6">
        <v>62600</v>
      </c>
    </row>
    <row r="9" spans="1:8" x14ac:dyDescent="0.25">
      <c r="A9" t="s">
        <v>340</v>
      </c>
      <c r="B9" s="6">
        <v>66000</v>
      </c>
      <c r="C9" s="6">
        <v>65000</v>
      </c>
      <c r="D9" s="6">
        <v>63400</v>
      </c>
      <c r="E9" s="6">
        <v>65000</v>
      </c>
      <c r="F9" s="6">
        <v>64800</v>
      </c>
      <c r="G9" s="6">
        <v>65000</v>
      </c>
    </row>
    <row r="10" spans="1:8" x14ac:dyDescent="0.25">
      <c r="A10" t="s">
        <v>250</v>
      </c>
      <c r="B10" s="6">
        <v>65000</v>
      </c>
      <c r="C10" s="6">
        <v>66800</v>
      </c>
      <c r="D10" s="6">
        <v>63400</v>
      </c>
      <c r="E10" s="6">
        <v>64000</v>
      </c>
      <c r="F10" s="6">
        <v>64700</v>
      </c>
      <c r="G10" s="6">
        <v>65000</v>
      </c>
    </row>
    <row r="11" spans="1:8" x14ac:dyDescent="0.25">
      <c r="A11" t="s">
        <v>341</v>
      </c>
      <c r="B11" s="6">
        <v>65000</v>
      </c>
      <c r="C11" s="6">
        <v>65000</v>
      </c>
      <c r="D11" s="6">
        <v>62600</v>
      </c>
      <c r="E11" s="6">
        <v>63000</v>
      </c>
      <c r="F11" s="6">
        <v>63000</v>
      </c>
      <c r="G11" s="6">
        <v>64000</v>
      </c>
    </row>
    <row r="12" spans="1:8" x14ac:dyDescent="0.25">
      <c r="A12" t="s">
        <v>342</v>
      </c>
      <c r="B12" s="6">
        <v>80000</v>
      </c>
      <c r="C12" s="6">
        <v>80000</v>
      </c>
      <c r="D12" s="6">
        <v>70000</v>
      </c>
      <c r="E12" s="6">
        <v>70400</v>
      </c>
      <c r="F12" s="6">
        <v>72000</v>
      </c>
      <c r="G12" s="6">
        <v>72500</v>
      </c>
    </row>
    <row r="13" spans="1:8" x14ac:dyDescent="0.25">
      <c r="A13" t="s">
        <v>253</v>
      </c>
      <c r="B13" s="6">
        <v>65200</v>
      </c>
      <c r="C13" s="6">
        <v>66500</v>
      </c>
      <c r="D13" s="6">
        <v>64000</v>
      </c>
      <c r="E13" s="6">
        <v>64200</v>
      </c>
      <c r="F13" s="6">
        <v>65000</v>
      </c>
      <c r="G13" s="6">
        <v>65000</v>
      </c>
    </row>
    <row r="14" spans="1:8" x14ac:dyDescent="0.25">
      <c r="A14" t="s">
        <v>254</v>
      </c>
      <c r="B14" s="6">
        <v>65000</v>
      </c>
      <c r="C14" s="6">
        <v>67000</v>
      </c>
      <c r="D14" s="6">
        <v>63400</v>
      </c>
      <c r="E14" s="6">
        <v>64300</v>
      </c>
      <c r="F14" s="6">
        <v>64000</v>
      </c>
      <c r="G14" s="6">
        <v>65000</v>
      </c>
    </row>
    <row r="15" spans="1:8" x14ac:dyDescent="0.25">
      <c r="A15" t="s">
        <v>255</v>
      </c>
      <c r="B15" s="6">
        <v>65400</v>
      </c>
      <c r="C15" s="6">
        <v>65700</v>
      </c>
      <c r="D15" s="6">
        <v>63000</v>
      </c>
      <c r="E15" s="6">
        <v>63900</v>
      </c>
      <c r="F15" s="6">
        <v>64300</v>
      </c>
      <c r="G15" s="6">
        <v>65000</v>
      </c>
    </row>
    <row r="16" spans="1:8" x14ac:dyDescent="0.25">
      <c r="A16" t="s">
        <v>256</v>
      </c>
      <c r="B16" s="6">
        <v>65000</v>
      </c>
      <c r="C16" s="6">
        <v>66300</v>
      </c>
      <c r="D16" s="6">
        <v>63400</v>
      </c>
      <c r="E16" s="6">
        <v>64000</v>
      </c>
      <c r="F16" s="6">
        <v>64500</v>
      </c>
      <c r="G16" s="6">
        <v>65000</v>
      </c>
    </row>
    <row r="17" spans="1:7" x14ac:dyDescent="0.25">
      <c r="A17" t="s">
        <v>343</v>
      </c>
      <c r="B17">
        <v>65700</v>
      </c>
      <c r="C17">
        <v>67700</v>
      </c>
      <c r="D17">
        <v>63800</v>
      </c>
      <c r="E17">
        <v>64700</v>
      </c>
      <c r="F17">
        <v>65000</v>
      </c>
      <c r="G17">
        <v>65200</v>
      </c>
    </row>
    <row r="18" spans="1:7" x14ac:dyDescent="0.25">
      <c r="A18" s="4" t="s">
        <v>213</v>
      </c>
      <c r="B18" s="4">
        <v>65000</v>
      </c>
      <c r="C18" s="4">
        <v>66800</v>
      </c>
      <c r="D18" s="4">
        <v>63400</v>
      </c>
      <c r="E18" s="4">
        <v>64200</v>
      </c>
      <c r="F18" s="4">
        <v>64700</v>
      </c>
      <c r="G18" s="4">
        <v>65000</v>
      </c>
    </row>
    <row r="20" spans="1:7" x14ac:dyDescent="0.25">
      <c r="A20" t="s">
        <v>171</v>
      </c>
    </row>
    <row r="21" spans="1:7" x14ac:dyDescent="0.25">
      <c r="A21" t="s">
        <v>366</v>
      </c>
    </row>
    <row r="22" spans="1:7" x14ac:dyDescent="0.25">
      <c r="A22" t="s">
        <v>235</v>
      </c>
    </row>
    <row r="23" spans="1:7" x14ac:dyDescent="0.25">
      <c r="A23" t="s">
        <v>236</v>
      </c>
    </row>
    <row r="25" spans="1:7" x14ac:dyDescent="0.25">
      <c r="A25" t="s">
        <v>179</v>
      </c>
    </row>
    <row r="26" spans="1:7" x14ac:dyDescent="0.25">
      <c r="A26" t="s">
        <v>183</v>
      </c>
    </row>
    <row r="27" spans="1:7" x14ac:dyDescent="0.25">
      <c r="A27" t="s">
        <v>259</v>
      </c>
    </row>
    <row r="28" spans="1:7" x14ac:dyDescent="0.25">
      <c r="A28" t="s">
        <v>260</v>
      </c>
    </row>
    <row r="29" spans="1:7" x14ac:dyDescent="0.25">
      <c r="A29" t="s">
        <v>261</v>
      </c>
    </row>
    <row r="30" spans="1:7" x14ac:dyDescent="0.25">
      <c r="A30" t="s">
        <v>262</v>
      </c>
    </row>
    <row r="31" spans="1:7" x14ac:dyDescent="0.25">
      <c r="A31" t="s">
        <v>263</v>
      </c>
    </row>
    <row r="32" spans="1:7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7" spans="1:1" x14ac:dyDescent="0.25">
      <c r="A37" t="s">
        <v>219</v>
      </c>
    </row>
    <row r="38" spans="1:1" x14ac:dyDescent="0.25">
      <c r="A38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8"/>
  <sheetViews>
    <sheetView workbookViewId="0"/>
  </sheetViews>
  <sheetFormatPr defaultColWidth="11.42578125" defaultRowHeight="15" x14ac:dyDescent="0.25"/>
  <cols>
    <col min="1" max="1" width="31.7109375" customWidth="1"/>
    <col min="2" max="7" width="30.7109375" customWidth="1"/>
  </cols>
  <sheetData>
    <row r="1" spans="1:8" x14ac:dyDescent="0.25">
      <c r="A1" s="4" t="s">
        <v>38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243</v>
      </c>
      <c r="B3" s="6">
        <v>77200</v>
      </c>
      <c r="C3" s="6">
        <v>78300</v>
      </c>
      <c r="D3" s="6">
        <v>72300</v>
      </c>
      <c r="E3" s="6">
        <v>75000</v>
      </c>
      <c r="F3" s="6">
        <v>74400</v>
      </c>
      <c r="G3" s="6">
        <v>75300</v>
      </c>
    </row>
    <row r="4" spans="1:8" x14ac:dyDescent="0.25">
      <c r="A4" t="s">
        <v>244</v>
      </c>
      <c r="B4" s="6">
        <v>115000</v>
      </c>
      <c r="C4" s="6">
        <v>112500</v>
      </c>
      <c r="D4" s="6">
        <v>99000</v>
      </c>
      <c r="E4" s="6">
        <v>98500</v>
      </c>
      <c r="F4" s="6">
        <v>104000</v>
      </c>
      <c r="G4" s="6">
        <v>103700</v>
      </c>
    </row>
    <row r="5" spans="1:8" x14ac:dyDescent="0.25">
      <c r="A5" t="s">
        <v>245</v>
      </c>
      <c r="B5" s="6">
        <v>100000</v>
      </c>
      <c r="C5" s="6">
        <v>93000</v>
      </c>
      <c r="D5" s="6">
        <v>86100</v>
      </c>
      <c r="E5" s="6">
        <v>85000</v>
      </c>
      <c r="F5" s="6">
        <v>90000</v>
      </c>
      <c r="G5" s="6">
        <v>87600</v>
      </c>
    </row>
    <row r="6" spans="1:8" x14ac:dyDescent="0.25">
      <c r="A6" t="s">
        <v>337</v>
      </c>
      <c r="B6" s="6">
        <v>95900</v>
      </c>
      <c r="C6" s="6">
        <v>99100</v>
      </c>
      <c r="D6" s="6">
        <v>83500</v>
      </c>
      <c r="E6" s="6">
        <v>85000</v>
      </c>
      <c r="F6" s="6">
        <v>87200</v>
      </c>
      <c r="G6" s="6">
        <v>89700</v>
      </c>
    </row>
    <row r="7" spans="1:8" x14ac:dyDescent="0.25">
      <c r="A7" t="s">
        <v>338</v>
      </c>
      <c r="B7" s="6">
        <v>96000</v>
      </c>
      <c r="C7" s="6">
        <v>99100</v>
      </c>
      <c r="D7" s="6">
        <v>83500</v>
      </c>
      <c r="E7" s="6">
        <v>85300</v>
      </c>
      <c r="F7" s="6">
        <v>87700</v>
      </c>
      <c r="G7" s="6">
        <v>90000</v>
      </c>
    </row>
    <row r="8" spans="1:8" x14ac:dyDescent="0.25">
      <c r="A8" t="s">
        <v>339</v>
      </c>
      <c r="B8" s="6">
        <v>91700</v>
      </c>
      <c r="C8" s="6">
        <v>89100</v>
      </c>
      <c r="D8" s="6">
        <v>78300</v>
      </c>
      <c r="E8" s="6">
        <v>77300</v>
      </c>
      <c r="F8" s="6">
        <v>83500</v>
      </c>
      <c r="G8" s="6">
        <v>79300</v>
      </c>
    </row>
    <row r="9" spans="1:8" x14ac:dyDescent="0.25">
      <c r="A9" t="s">
        <v>340</v>
      </c>
      <c r="B9" s="6">
        <v>82000</v>
      </c>
      <c r="C9" s="6">
        <v>88100</v>
      </c>
      <c r="D9" s="6">
        <v>77000</v>
      </c>
      <c r="E9" s="6">
        <v>78000</v>
      </c>
      <c r="F9" s="6">
        <v>78500</v>
      </c>
      <c r="G9" s="6">
        <v>80000</v>
      </c>
    </row>
    <row r="10" spans="1:8" x14ac:dyDescent="0.25">
      <c r="A10" t="s">
        <v>250</v>
      </c>
      <c r="B10" s="6">
        <v>96500</v>
      </c>
      <c r="C10" s="6">
        <v>99400</v>
      </c>
      <c r="D10" s="6">
        <v>83500</v>
      </c>
      <c r="E10" s="6">
        <v>85600</v>
      </c>
      <c r="F10" s="6">
        <v>88000</v>
      </c>
      <c r="G10" s="6">
        <v>90000</v>
      </c>
    </row>
    <row r="11" spans="1:8" x14ac:dyDescent="0.25">
      <c r="A11" t="s">
        <v>341</v>
      </c>
      <c r="B11" s="6">
        <v>87700</v>
      </c>
      <c r="C11" s="6">
        <v>90000</v>
      </c>
      <c r="D11" s="6">
        <v>78300</v>
      </c>
      <c r="E11" s="6">
        <v>80000</v>
      </c>
      <c r="F11" s="6">
        <v>80000</v>
      </c>
      <c r="G11" s="6">
        <v>83000</v>
      </c>
    </row>
    <row r="12" spans="1:8" x14ac:dyDescent="0.25">
      <c r="A12" t="s">
        <v>342</v>
      </c>
      <c r="B12" s="6">
        <v>104000</v>
      </c>
      <c r="C12" s="6">
        <v>103000</v>
      </c>
      <c r="D12" s="6">
        <v>90000</v>
      </c>
      <c r="E12" s="6">
        <v>90000</v>
      </c>
      <c r="F12" s="6">
        <v>93900</v>
      </c>
      <c r="G12" s="6">
        <v>93900</v>
      </c>
    </row>
    <row r="13" spans="1:8" x14ac:dyDescent="0.25">
      <c r="A13" t="s">
        <v>253</v>
      </c>
      <c r="B13" s="6">
        <v>94000</v>
      </c>
      <c r="C13" s="6">
        <v>100000</v>
      </c>
      <c r="D13" s="6">
        <v>84000</v>
      </c>
      <c r="E13" s="6">
        <v>86000</v>
      </c>
      <c r="F13" s="6">
        <v>87500</v>
      </c>
      <c r="G13" s="6">
        <v>90000</v>
      </c>
    </row>
    <row r="14" spans="1:8" x14ac:dyDescent="0.25">
      <c r="A14" t="s">
        <v>254</v>
      </c>
      <c r="B14" s="6">
        <v>97500</v>
      </c>
      <c r="C14" s="6">
        <v>97300</v>
      </c>
      <c r="D14" s="6">
        <v>83500</v>
      </c>
      <c r="E14" s="6">
        <v>85000</v>
      </c>
      <c r="F14" s="6">
        <v>87700</v>
      </c>
      <c r="G14" s="6">
        <v>89000</v>
      </c>
    </row>
    <row r="15" spans="1:8" x14ac:dyDescent="0.25">
      <c r="A15" t="s">
        <v>255</v>
      </c>
      <c r="B15" s="6">
        <v>92000</v>
      </c>
      <c r="C15" s="6">
        <v>92000</v>
      </c>
      <c r="D15" s="6">
        <v>82000</v>
      </c>
      <c r="E15" s="6">
        <v>83300</v>
      </c>
      <c r="F15" s="6">
        <v>85600</v>
      </c>
      <c r="G15" s="6">
        <v>86000</v>
      </c>
    </row>
    <row r="16" spans="1:8" x14ac:dyDescent="0.25">
      <c r="A16" t="s">
        <v>256</v>
      </c>
      <c r="B16" s="6">
        <v>95000</v>
      </c>
      <c r="C16" s="6">
        <v>97700</v>
      </c>
      <c r="D16" s="6">
        <v>83300</v>
      </c>
      <c r="E16" s="6">
        <v>84900</v>
      </c>
      <c r="F16" s="6">
        <v>87000</v>
      </c>
      <c r="G16" s="6">
        <v>88700</v>
      </c>
    </row>
    <row r="17" spans="1:7" x14ac:dyDescent="0.25">
      <c r="A17" t="s">
        <v>343</v>
      </c>
      <c r="B17">
        <v>99100</v>
      </c>
      <c r="C17">
        <v>100000</v>
      </c>
      <c r="D17">
        <v>85000</v>
      </c>
      <c r="E17">
        <v>88000</v>
      </c>
      <c r="F17">
        <v>88700</v>
      </c>
      <c r="G17">
        <v>90200</v>
      </c>
    </row>
    <row r="18" spans="1:7" x14ac:dyDescent="0.25">
      <c r="A18" s="4" t="s">
        <v>213</v>
      </c>
      <c r="B18" s="4">
        <v>96000</v>
      </c>
      <c r="C18" s="4">
        <v>99000</v>
      </c>
      <c r="D18" s="4">
        <v>83500</v>
      </c>
      <c r="E18" s="4">
        <v>85000</v>
      </c>
      <c r="F18" s="4">
        <v>87400</v>
      </c>
      <c r="G18" s="4">
        <v>89700</v>
      </c>
    </row>
    <row r="20" spans="1:7" x14ac:dyDescent="0.25">
      <c r="A20" t="s">
        <v>171</v>
      </c>
    </row>
    <row r="21" spans="1:7" x14ac:dyDescent="0.25">
      <c r="A21" t="s">
        <v>367</v>
      </c>
    </row>
    <row r="22" spans="1:7" x14ac:dyDescent="0.25">
      <c r="A22" t="s">
        <v>235</v>
      </c>
    </row>
    <row r="23" spans="1:7" x14ac:dyDescent="0.25">
      <c r="A23" t="s">
        <v>236</v>
      </c>
    </row>
    <row r="25" spans="1:7" x14ac:dyDescent="0.25">
      <c r="A25" t="s">
        <v>179</v>
      </c>
    </row>
    <row r="26" spans="1:7" x14ac:dyDescent="0.25">
      <c r="A26" t="s">
        <v>183</v>
      </c>
    </row>
    <row r="27" spans="1:7" x14ac:dyDescent="0.25">
      <c r="A27" t="s">
        <v>259</v>
      </c>
    </row>
    <row r="28" spans="1:7" x14ac:dyDescent="0.25">
      <c r="A28" t="s">
        <v>260</v>
      </c>
    </row>
    <row r="29" spans="1:7" x14ac:dyDescent="0.25">
      <c r="A29" t="s">
        <v>261</v>
      </c>
    </row>
    <row r="30" spans="1:7" x14ac:dyDescent="0.25">
      <c r="A30" t="s">
        <v>262</v>
      </c>
    </row>
    <row r="31" spans="1:7" x14ac:dyDescent="0.25">
      <c r="A31" t="s">
        <v>263</v>
      </c>
    </row>
    <row r="32" spans="1:7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7" spans="1:1" x14ac:dyDescent="0.25">
      <c r="A37" t="s">
        <v>219</v>
      </c>
    </row>
    <row r="38" spans="1:1" x14ac:dyDescent="0.25">
      <c r="A38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38"/>
  <sheetViews>
    <sheetView workbookViewId="0"/>
  </sheetViews>
  <sheetFormatPr defaultColWidth="11.42578125" defaultRowHeight="15" x14ac:dyDescent="0.25"/>
  <cols>
    <col min="1" max="1" width="31.7109375" customWidth="1"/>
    <col min="2" max="7" width="30.7109375" customWidth="1"/>
  </cols>
  <sheetData>
    <row r="1" spans="1:8" x14ac:dyDescent="0.25">
      <c r="A1" s="4" t="s">
        <v>39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243</v>
      </c>
      <c r="B3" s="6">
        <v>86200</v>
      </c>
      <c r="C3" s="6">
        <v>88700</v>
      </c>
      <c r="D3" s="6">
        <v>86000</v>
      </c>
      <c r="E3" s="6">
        <v>88100</v>
      </c>
      <c r="F3" s="6">
        <v>86000</v>
      </c>
      <c r="G3" s="6">
        <v>88300</v>
      </c>
    </row>
    <row r="4" spans="1:8" x14ac:dyDescent="0.25">
      <c r="A4" t="s">
        <v>244</v>
      </c>
      <c r="B4" s="6">
        <v>103000</v>
      </c>
      <c r="C4" s="6">
        <v>107000</v>
      </c>
      <c r="D4" s="6">
        <v>97400</v>
      </c>
      <c r="E4" s="6">
        <v>100000</v>
      </c>
      <c r="F4" s="6">
        <v>100000</v>
      </c>
      <c r="G4" s="6">
        <v>100400</v>
      </c>
    </row>
    <row r="5" spans="1:8" x14ac:dyDescent="0.25">
      <c r="A5" t="s">
        <v>245</v>
      </c>
      <c r="B5" s="6" t="s">
        <v>222</v>
      </c>
      <c r="C5" s="6" t="s">
        <v>222</v>
      </c>
      <c r="D5" s="6" t="s">
        <v>222</v>
      </c>
      <c r="E5" s="6" t="s">
        <v>222</v>
      </c>
      <c r="F5" s="6" t="s">
        <v>222</v>
      </c>
      <c r="G5" s="6" t="s">
        <v>222</v>
      </c>
    </row>
    <row r="6" spans="1:8" x14ac:dyDescent="0.25">
      <c r="A6" t="s">
        <v>337</v>
      </c>
      <c r="B6" s="6">
        <v>95000</v>
      </c>
      <c r="C6" s="6">
        <v>96000</v>
      </c>
      <c r="D6" s="6">
        <v>91800</v>
      </c>
      <c r="E6" s="6">
        <v>93900</v>
      </c>
      <c r="F6" s="6">
        <v>93000</v>
      </c>
      <c r="G6" s="6">
        <v>95000</v>
      </c>
    </row>
    <row r="7" spans="1:8" x14ac:dyDescent="0.25">
      <c r="A7" t="s">
        <v>338</v>
      </c>
      <c r="B7" s="6">
        <v>95400</v>
      </c>
      <c r="C7" s="6">
        <v>96700</v>
      </c>
      <c r="D7" s="6">
        <v>92000</v>
      </c>
      <c r="E7" s="6">
        <v>94800</v>
      </c>
      <c r="F7" s="6">
        <v>93900</v>
      </c>
      <c r="G7" s="6">
        <v>95500</v>
      </c>
    </row>
    <row r="8" spans="1:8" x14ac:dyDescent="0.25">
      <c r="A8" t="s">
        <v>339</v>
      </c>
      <c r="B8" s="6">
        <v>92500</v>
      </c>
      <c r="C8" s="6">
        <v>88200</v>
      </c>
      <c r="D8" s="6">
        <v>84000</v>
      </c>
      <c r="E8" s="6">
        <v>89000</v>
      </c>
      <c r="F8" s="6">
        <v>90000</v>
      </c>
      <c r="G8" s="6">
        <v>88600</v>
      </c>
    </row>
    <row r="9" spans="1:8" x14ac:dyDescent="0.25">
      <c r="A9" t="s">
        <v>340</v>
      </c>
      <c r="B9" s="6">
        <v>88000</v>
      </c>
      <c r="C9" s="6">
        <v>91600</v>
      </c>
      <c r="D9" s="6">
        <v>95100</v>
      </c>
      <c r="E9" s="6">
        <v>93500</v>
      </c>
      <c r="F9" s="6">
        <v>92000</v>
      </c>
      <c r="G9" s="6">
        <v>93000</v>
      </c>
    </row>
    <row r="10" spans="1:8" x14ac:dyDescent="0.25">
      <c r="A10" t="s">
        <v>250</v>
      </c>
      <c r="B10" s="6">
        <v>95000</v>
      </c>
      <c r="C10" s="6">
        <v>96000</v>
      </c>
      <c r="D10" s="6">
        <v>91800</v>
      </c>
      <c r="E10" s="6">
        <v>93900</v>
      </c>
      <c r="F10" s="6">
        <v>93000</v>
      </c>
      <c r="G10" s="6">
        <v>95000</v>
      </c>
    </row>
    <row r="11" spans="1:8" x14ac:dyDescent="0.25">
      <c r="A11" t="s">
        <v>341</v>
      </c>
      <c r="B11" s="6">
        <v>94300</v>
      </c>
      <c r="C11" s="6">
        <v>95000</v>
      </c>
      <c r="D11" s="6">
        <v>91300</v>
      </c>
      <c r="E11" s="6">
        <v>93000</v>
      </c>
      <c r="F11" s="6">
        <v>92000</v>
      </c>
      <c r="G11" s="6">
        <v>95000</v>
      </c>
    </row>
    <row r="12" spans="1:8" x14ac:dyDescent="0.25">
      <c r="A12" t="s">
        <v>342</v>
      </c>
      <c r="B12" s="6">
        <v>103600</v>
      </c>
      <c r="C12" s="6">
        <v>126500</v>
      </c>
      <c r="D12" s="6">
        <v>110000</v>
      </c>
      <c r="E12" s="6">
        <v>110000</v>
      </c>
      <c r="F12" s="6">
        <v>110000</v>
      </c>
      <c r="G12" s="6">
        <v>117000</v>
      </c>
    </row>
    <row r="13" spans="1:8" x14ac:dyDescent="0.25">
      <c r="A13" t="s">
        <v>253</v>
      </c>
      <c r="B13" s="6">
        <v>96900</v>
      </c>
      <c r="C13" s="6">
        <v>100000</v>
      </c>
      <c r="D13" s="6">
        <v>92000</v>
      </c>
      <c r="E13" s="6">
        <v>95000</v>
      </c>
      <c r="F13" s="6">
        <v>94500</v>
      </c>
      <c r="G13" s="6">
        <v>97000</v>
      </c>
    </row>
    <row r="14" spans="1:8" x14ac:dyDescent="0.25">
      <c r="A14" t="s">
        <v>254</v>
      </c>
      <c r="B14" s="6">
        <v>95000</v>
      </c>
      <c r="C14" s="6">
        <v>95400</v>
      </c>
      <c r="D14" s="6">
        <v>91700</v>
      </c>
      <c r="E14" s="6">
        <v>93000</v>
      </c>
      <c r="F14" s="6">
        <v>93700</v>
      </c>
      <c r="G14" s="6">
        <v>95000</v>
      </c>
    </row>
    <row r="15" spans="1:8" x14ac:dyDescent="0.25">
      <c r="A15" t="s">
        <v>255</v>
      </c>
      <c r="B15" s="6">
        <v>91900</v>
      </c>
      <c r="C15" s="6">
        <v>97900</v>
      </c>
      <c r="D15" s="6">
        <v>91900</v>
      </c>
      <c r="E15" s="6">
        <v>92000</v>
      </c>
      <c r="F15" s="6">
        <v>92000</v>
      </c>
      <c r="G15" s="6">
        <v>94100</v>
      </c>
    </row>
    <row r="16" spans="1:8" x14ac:dyDescent="0.25">
      <c r="A16" t="s">
        <v>256</v>
      </c>
      <c r="B16" s="6">
        <v>95000</v>
      </c>
      <c r="C16" s="6">
        <v>97000</v>
      </c>
      <c r="D16" s="6">
        <v>92000</v>
      </c>
      <c r="E16" s="6">
        <v>95000</v>
      </c>
      <c r="F16" s="6">
        <v>93700</v>
      </c>
      <c r="G16" s="6">
        <v>96000</v>
      </c>
    </row>
    <row r="17" spans="1:7" x14ac:dyDescent="0.25">
      <c r="A17" t="s">
        <v>343</v>
      </c>
      <c r="B17">
        <v>101000</v>
      </c>
      <c r="C17">
        <v>96000</v>
      </c>
      <c r="D17">
        <v>94000</v>
      </c>
      <c r="E17">
        <v>90000</v>
      </c>
      <c r="F17">
        <v>95000</v>
      </c>
      <c r="G17">
        <v>93000</v>
      </c>
    </row>
    <row r="18" spans="1:7" x14ac:dyDescent="0.25">
      <c r="A18" s="4" t="s">
        <v>213</v>
      </c>
      <c r="B18" s="4">
        <v>95000</v>
      </c>
      <c r="C18" s="4">
        <v>96000</v>
      </c>
      <c r="D18" s="4">
        <v>91900</v>
      </c>
      <c r="E18" s="4">
        <v>93900</v>
      </c>
      <c r="F18" s="4">
        <v>93000</v>
      </c>
      <c r="G18" s="4">
        <v>95000</v>
      </c>
    </row>
    <row r="20" spans="1:7" x14ac:dyDescent="0.25">
      <c r="A20" t="s">
        <v>171</v>
      </c>
    </row>
    <row r="21" spans="1:7" x14ac:dyDescent="0.25">
      <c r="A21" t="s">
        <v>368</v>
      </c>
    </row>
    <row r="22" spans="1:7" x14ac:dyDescent="0.25">
      <c r="A22" t="s">
        <v>235</v>
      </c>
    </row>
    <row r="23" spans="1:7" x14ac:dyDescent="0.25">
      <c r="A23" t="s">
        <v>236</v>
      </c>
    </row>
    <row r="25" spans="1:7" x14ac:dyDescent="0.25">
      <c r="A25" t="s">
        <v>179</v>
      </c>
    </row>
    <row r="26" spans="1:7" x14ac:dyDescent="0.25">
      <c r="A26" t="s">
        <v>183</v>
      </c>
    </row>
    <row r="27" spans="1:7" x14ac:dyDescent="0.25">
      <c r="A27" t="s">
        <v>259</v>
      </c>
    </row>
    <row r="28" spans="1:7" x14ac:dyDescent="0.25">
      <c r="A28" t="s">
        <v>260</v>
      </c>
    </row>
    <row r="29" spans="1:7" x14ac:dyDescent="0.25">
      <c r="A29" t="s">
        <v>261</v>
      </c>
    </row>
    <row r="30" spans="1:7" x14ac:dyDescent="0.25">
      <c r="A30" t="s">
        <v>262</v>
      </c>
    </row>
    <row r="31" spans="1:7" x14ac:dyDescent="0.25">
      <c r="A31" t="s">
        <v>263</v>
      </c>
    </row>
    <row r="32" spans="1:7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7" spans="1:1" x14ac:dyDescent="0.25">
      <c r="A37" t="s">
        <v>219</v>
      </c>
    </row>
    <row r="38" spans="1:1" x14ac:dyDescent="0.25">
      <c r="A38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61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41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284</v>
      </c>
      <c r="B3" s="6">
        <v>68000</v>
      </c>
      <c r="C3" s="6">
        <v>65000</v>
      </c>
      <c r="D3" s="6">
        <v>65800</v>
      </c>
      <c r="E3" s="6">
        <v>63400</v>
      </c>
      <c r="F3" s="6">
        <v>67200</v>
      </c>
      <c r="G3" s="6">
        <v>65000</v>
      </c>
    </row>
    <row r="4" spans="1:8" x14ac:dyDescent="0.25">
      <c r="A4" t="s">
        <v>285</v>
      </c>
      <c r="B4" s="6">
        <v>68000</v>
      </c>
      <c r="C4" s="6">
        <v>69000</v>
      </c>
      <c r="D4" s="6">
        <v>70000</v>
      </c>
      <c r="E4" s="6">
        <v>66500</v>
      </c>
      <c r="F4" s="6">
        <v>68900</v>
      </c>
      <c r="G4" s="6">
        <v>68900</v>
      </c>
    </row>
    <row r="5" spans="1:8" x14ac:dyDescent="0.25">
      <c r="A5" t="s">
        <v>286</v>
      </c>
      <c r="B5" s="6">
        <v>62600</v>
      </c>
      <c r="C5" s="6">
        <v>58700</v>
      </c>
      <c r="D5" s="6">
        <v>58000</v>
      </c>
      <c r="E5" s="6">
        <v>56500</v>
      </c>
      <c r="F5" s="6">
        <v>60000</v>
      </c>
      <c r="G5" s="6">
        <v>57400</v>
      </c>
    </row>
    <row r="6" spans="1:8" x14ac:dyDescent="0.25">
      <c r="A6" t="s">
        <v>287</v>
      </c>
      <c r="B6" s="6">
        <v>56800</v>
      </c>
      <c r="C6" s="6">
        <v>65000</v>
      </c>
      <c r="D6" s="6">
        <v>60000</v>
      </c>
      <c r="E6" s="6">
        <v>62600</v>
      </c>
      <c r="F6" s="6">
        <v>59000</v>
      </c>
      <c r="G6" s="6">
        <v>63600</v>
      </c>
    </row>
    <row r="7" spans="1:8" x14ac:dyDescent="0.25">
      <c r="A7" t="s">
        <v>288</v>
      </c>
      <c r="B7" s="6">
        <v>65000</v>
      </c>
      <c r="C7" s="6">
        <v>66000</v>
      </c>
      <c r="D7" s="6">
        <v>65000</v>
      </c>
      <c r="E7" s="6">
        <v>65000</v>
      </c>
      <c r="F7" s="6">
        <v>65000</v>
      </c>
      <c r="G7" s="6">
        <v>65500</v>
      </c>
    </row>
    <row r="8" spans="1:8" x14ac:dyDescent="0.25">
      <c r="A8" t="s">
        <v>289</v>
      </c>
      <c r="B8" s="6">
        <v>70000</v>
      </c>
      <c r="C8" s="6">
        <v>70200</v>
      </c>
      <c r="D8" s="6">
        <v>68900</v>
      </c>
      <c r="E8" s="6">
        <v>69500</v>
      </c>
      <c r="F8" s="6">
        <v>70000</v>
      </c>
      <c r="G8" s="6">
        <v>70000</v>
      </c>
    </row>
    <row r="9" spans="1:8" x14ac:dyDescent="0.25">
      <c r="A9" t="s">
        <v>290</v>
      </c>
      <c r="B9" s="6">
        <v>70000</v>
      </c>
      <c r="C9" s="6">
        <v>70500</v>
      </c>
      <c r="D9" s="6">
        <v>72000</v>
      </c>
      <c r="E9" s="6">
        <v>73600</v>
      </c>
      <c r="F9" s="6">
        <v>72000</v>
      </c>
      <c r="G9" s="6">
        <v>71900</v>
      </c>
    </row>
    <row r="10" spans="1:8" x14ac:dyDescent="0.25">
      <c r="A10" t="s">
        <v>291</v>
      </c>
      <c r="B10" s="6">
        <v>66900</v>
      </c>
      <c r="C10" s="6">
        <v>70000</v>
      </c>
      <c r="D10" s="6">
        <v>70000</v>
      </c>
      <c r="E10" s="6">
        <v>72800</v>
      </c>
      <c r="F10" s="6">
        <v>68000</v>
      </c>
      <c r="G10" s="6">
        <v>70000</v>
      </c>
    </row>
    <row r="11" spans="1:8" x14ac:dyDescent="0.25">
      <c r="A11" t="s">
        <v>292</v>
      </c>
      <c r="B11" s="6">
        <v>67800</v>
      </c>
      <c r="C11" s="6">
        <v>68000</v>
      </c>
      <c r="D11" s="6">
        <v>69000</v>
      </c>
      <c r="E11" s="6">
        <v>70000</v>
      </c>
      <c r="F11" s="6">
        <v>68000</v>
      </c>
      <c r="G11" s="6">
        <v>69000</v>
      </c>
    </row>
    <row r="12" spans="1:8" x14ac:dyDescent="0.25">
      <c r="A12" t="s">
        <v>293</v>
      </c>
      <c r="B12" s="6">
        <v>70000</v>
      </c>
      <c r="C12" s="6">
        <v>71000</v>
      </c>
      <c r="D12" s="6">
        <v>71500</v>
      </c>
      <c r="E12" s="6">
        <v>67000</v>
      </c>
      <c r="F12" s="6">
        <v>70000</v>
      </c>
      <c r="G12" s="6">
        <v>70000</v>
      </c>
    </row>
    <row r="13" spans="1:8" x14ac:dyDescent="0.25">
      <c r="A13" t="s">
        <v>294</v>
      </c>
      <c r="B13" s="6">
        <v>62800</v>
      </c>
      <c r="C13" s="6">
        <v>68300</v>
      </c>
      <c r="D13" s="6" t="s">
        <v>222</v>
      </c>
      <c r="E13" s="6" t="s">
        <v>222</v>
      </c>
      <c r="F13" s="6">
        <v>64500</v>
      </c>
      <c r="G13" s="6">
        <v>68000</v>
      </c>
    </row>
    <row r="14" spans="1:8" x14ac:dyDescent="0.25">
      <c r="A14" t="s">
        <v>295</v>
      </c>
      <c r="B14" s="6">
        <v>62000</v>
      </c>
      <c r="C14" s="6">
        <v>63300</v>
      </c>
      <c r="D14" s="6">
        <v>60000</v>
      </c>
      <c r="E14" s="6">
        <v>57000</v>
      </c>
      <c r="F14" s="6">
        <v>60000</v>
      </c>
      <c r="G14" s="6">
        <v>60000</v>
      </c>
    </row>
    <row r="15" spans="1:8" x14ac:dyDescent="0.25">
      <c r="A15" t="s">
        <v>296</v>
      </c>
      <c r="B15" s="6">
        <v>65200</v>
      </c>
      <c r="C15" s="6">
        <v>70000</v>
      </c>
      <c r="D15" s="6">
        <v>72800</v>
      </c>
      <c r="E15" s="6">
        <v>71400</v>
      </c>
      <c r="F15" s="6">
        <v>70000</v>
      </c>
      <c r="G15" s="6">
        <v>70000</v>
      </c>
    </row>
    <row r="16" spans="1:8" x14ac:dyDescent="0.25">
      <c r="A16" t="s">
        <v>297</v>
      </c>
      <c r="B16" s="6">
        <v>63000</v>
      </c>
      <c r="C16" s="6">
        <v>65000</v>
      </c>
      <c r="D16" s="6">
        <v>58000</v>
      </c>
      <c r="E16" s="6">
        <v>59800</v>
      </c>
      <c r="F16" s="6">
        <v>60000</v>
      </c>
      <c r="G16" s="6">
        <v>60000</v>
      </c>
    </row>
    <row r="17" spans="1:7" x14ac:dyDescent="0.25">
      <c r="A17" t="s">
        <v>298</v>
      </c>
      <c r="B17" s="6">
        <v>62000</v>
      </c>
      <c r="C17" s="6">
        <v>62600</v>
      </c>
      <c r="D17" s="6">
        <v>63700</v>
      </c>
      <c r="E17" s="6">
        <v>60200</v>
      </c>
      <c r="F17" s="6">
        <v>62800</v>
      </c>
      <c r="G17" s="6">
        <v>60600</v>
      </c>
    </row>
    <row r="18" spans="1:7" x14ac:dyDescent="0.25">
      <c r="A18" t="s">
        <v>299</v>
      </c>
      <c r="B18" s="6">
        <v>65600</v>
      </c>
      <c r="C18" s="6">
        <v>70000</v>
      </c>
      <c r="D18" s="6">
        <v>65000</v>
      </c>
      <c r="E18" s="6">
        <v>65200</v>
      </c>
      <c r="F18" s="6">
        <v>65000</v>
      </c>
      <c r="G18" s="6">
        <v>65700</v>
      </c>
    </row>
    <row r="19" spans="1:7" x14ac:dyDescent="0.25">
      <c r="A19" t="s">
        <v>300</v>
      </c>
      <c r="B19" s="6">
        <v>70000</v>
      </c>
      <c r="C19" s="6">
        <v>77000</v>
      </c>
      <c r="D19" s="6">
        <v>67000</v>
      </c>
      <c r="E19" s="6">
        <v>67300</v>
      </c>
      <c r="F19" s="6">
        <v>67600</v>
      </c>
      <c r="G19" s="6">
        <v>69500</v>
      </c>
    </row>
    <row r="20" spans="1:7" x14ac:dyDescent="0.25">
      <c r="A20" t="s">
        <v>301</v>
      </c>
      <c r="B20" s="6">
        <v>75500</v>
      </c>
      <c r="C20" s="6">
        <v>76000</v>
      </c>
      <c r="D20" s="6">
        <v>75000</v>
      </c>
      <c r="E20" s="6">
        <v>77000</v>
      </c>
      <c r="F20" s="6">
        <v>75100</v>
      </c>
      <c r="G20" s="6">
        <v>76600</v>
      </c>
    </row>
    <row r="21" spans="1:7" x14ac:dyDescent="0.25">
      <c r="A21" t="s">
        <v>302</v>
      </c>
      <c r="B21" s="6">
        <v>65400</v>
      </c>
      <c r="C21" s="6">
        <v>66800</v>
      </c>
      <c r="D21" s="6">
        <v>64200</v>
      </c>
      <c r="E21" s="6">
        <v>65200</v>
      </c>
      <c r="F21" s="6">
        <v>64200</v>
      </c>
      <c r="G21" s="6">
        <v>65200</v>
      </c>
    </row>
    <row r="22" spans="1:7" x14ac:dyDescent="0.25">
      <c r="A22" t="s">
        <v>303</v>
      </c>
      <c r="B22" s="6">
        <v>49600</v>
      </c>
      <c r="C22" s="6">
        <v>49600</v>
      </c>
      <c r="D22" s="6">
        <v>49600</v>
      </c>
      <c r="E22" s="6">
        <v>50000</v>
      </c>
      <c r="F22" s="6">
        <v>49600</v>
      </c>
      <c r="G22" s="6">
        <v>50000</v>
      </c>
    </row>
    <row r="23" spans="1:7" x14ac:dyDescent="0.25">
      <c r="A23" t="s">
        <v>304</v>
      </c>
      <c r="B23" s="6">
        <v>90000</v>
      </c>
      <c r="C23" s="6" t="s">
        <v>222</v>
      </c>
      <c r="D23" s="6">
        <v>79300</v>
      </c>
      <c r="E23" s="6">
        <v>92400</v>
      </c>
      <c r="F23" s="6">
        <v>84000</v>
      </c>
      <c r="G23" s="6">
        <v>100000</v>
      </c>
    </row>
    <row r="24" spans="1:7" x14ac:dyDescent="0.25">
      <c r="A24" t="s">
        <v>305</v>
      </c>
      <c r="B24" s="6" t="s">
        <v>222</v>
      </c>
      <c r="C24" s="6" t="s">
        <v>222</v>
      </c>
      <c r="D24" s="6">
        <v>57500</v>
      </c>
      <c r="E24" s="6">
        <v>60000</v>
      </c>
      <c r="F24" s="6">
        <v>57800</v>
      </c>
      <c r="G24" s="6">
        <v>60000</v>
      </c>
    </row>
    <row r="25" spans="1:7" x14ac:dyDescent="0.25">
      <c r="A25" t="s">
        <v>306</v>
      </c>
      <c r="B25" s="6">
        <v>65000</v>
      </c>
      <c r="C25" s="6">
        <v>66600</v>
      </c>
      <c r="D25" s="6">
        <v>65000</v>
      </c>
      <c r="E25" s="6">
        <v>66800</v>
      </c>
      <c r="F25" s="6">
        <v>65000</v>
      </c>
      <c r="G25" s="6">
        <v>66800</v>
      </c>
    </row>
    <row r="26" spans="1:7" x14ac:dyDescent="0.25">
      <c r="A26" t="s">
        <v>307</v>
      </c>
      <c r="B26" s="6">
        <v>65200</v>
      </c>
      <c r="C26" s="6" t="s">
        <v>222</v>
      </c>
      <c r="D26" s="6">
        <v>65000</v>
      </c>
      <c r="E26" s="6">
        <v>67500</v>
      </c>
      <c r="F26" s="6">
        <v>65000</v>
      </c>
      <c r="G26" s="6">
        <v>67500</v>
      </c>
    </row>
    <row r="27" spans="1:7" x14ac:dyDescent="0.25">
      <c r="A27" t="s">
        <v>308</v>
      </c>
      <c r="B27" s="6">
        <v>70000</v>
      </c>
      <c r="C27" s="6">
        <v>72100</v>
      </c>
      <c r="D27" s="6">
        <v>69800</v>
      </c>
      <c r="E27" s="6">
        <v>72000</v>
      </c>
      <c r="F27" s="6">
        <v>70000</v>
      </c>
      <c r="G27" s="6">
        <v>72000</v>
      </c>
    </row>
    <row r="28" spans="1:7" x14ac:dyDescent="0.25">
      <c r="A28" t="s">
        <v>309</v>
      </c>
      <c r="B28" s="6" t="s">
        <v>222</v>
      </c>
      <c r="C28" s="6" t="s">
        <v>222</v>
      </c>
      <c r="D28" s="6">
        <v>66800</v>
      </c>
      <c r="E28" s="6">
        <v>67400</v>
      </c>
      <c r="F28" s="6">
        <v>67200</v>
      </c>
      <c r="G28" s="6">
        <v>67400</v>
      </c>
    </row>
    <row r="29" spans="1:7" x14ac:dyDescent="0.25">
      <c r="A29" t="s">
        <v>310</v>
      </c>
      <c r="B29" s="6">
        <v>70000</v>
      </c>
      <c r="C29" s="6">
        <v>72000</v>
      </c>
      <c r="D29" s="6">
        <v>70000</v>
      </c>
      <c r="E29" s="6">
        <v>72000</v>
      </c>
      <c r="F29" s="6">
        <v>70000</v>
      </c>
      <c r="G29" s="6">
        <v>72000</v>
      </c>
    </row>
    <row r="30" spans="1:7" x14ac:dyDescent="0.25">
      <c r="A30" t="s">
        <v>311</v>
      </c>
      <c r="B30" s="6">
        <v>57000</v>
      </c>
      <c r="C30" s="6">
        <v>57200</v>
      </c>
      <c r="D30" s="6">
        <v>57000</v>
      </c>
      <c r="E30" s="6">
        <v>59000</v>
      </c>
      <c r="F30" s="6">
        <v>57000</v>
      </c>
      <c r="G30" s="6">
        <v>58000</v>
      </c>
    </row>
    <row r="31" spans="1:7" x14ac:dyDescent="0.25">
      <c r="A31" t="s">
        <v>312</v>
      </c>
      <c r="B31" s="6">
        <v>63800</v>
      </c>
      <c r="C31" s="6">
        <v>63800</v>
      </c>
      <c r="D31" s="6">
        <v>59500</v>
      </c>
      <c r="E31" s="6">
        <v>60000</v>
      </c>
      <c r="F31" s="6">
        <v>60000</v>
      </c>
      <c r="G31" s="6">
        <v>60700</v>
      </c>
    </row>
    <row r="32" spans="1:7" x14ac:dyDescent="0.25">
      <c r="A32" t="s">
        <v>313</v>
      </c>
      <c r="B32" s="6">
        <v>58400</v>
      </c>
      <c r="C32" s="6">
        <v>60000</v>
      </c>
      <c r="D32" s="6">
        <v>55000</v>
      </c>
      <c r="E32" s="6">
        <v>56700</v>
      </c>
      <c r="F32" s="6">
        <v>55000</v>
      </c>
      <c r="G32" s="6">
        <v>58000</v>
      </c>
    </row>
    <row r="33" spans="1:7" x14ac:dyDescent="0.25">
      <c r="A33" t="s">
        <v>314</v>
      </c>
      <c r="B33" s="6">
        <v>65000</v>
      </c>
      <c r="C33" s="6">
        <v>64000</v>
      </c>
      <c r="D33" s="6">
        <v>60000</v>
      </c>
      <c r="E33" s="6">
        <v>61000</v>
      </c>
      <c r="F33" s="6">
        <v>62600</v>
      </c>
      <c r="G33" s="6">
        <v>63000</v>
      </c>
    </row>
    <row r="34" spans="1:7" x14ac:dyDescent="0.25">
      <c r="A34" t="s">
        <v>315</v>
      </c>
      <c r="B34" s="6">
        <v>64600</v>
      </c>
      <c r="C34" s="6">
        <v>65000</v>
      </c>
      <c r="D34" s="6">
        <v>61900</v>
      </c>
      <c r="E34" s="6">
        <v>64000</v>
      </c>
      <c r="F34" s="6">
        <v>63000</v>
      </c>
      <c r="G34" s="6">
        <v>65000</v>
      </c>
    </row>
    <row r="35" spans="1:7" x14ac:dyDescent="0.25">
      <c r="A35" t="s">
        <v>316</v>
      </c>
      <c r="B35" s="6">
        <v>63200</v>
      </c>
      <c r="C35" s="6">
        <v>60300</v>
      </c>
      <c r="D35" s="6">
        <v>61400</v>
      </c>
      <c r="E35" s="6">
        <v>60000</v>
      </c>
      <c r="F35" s="6">
        <v>62600</v>
      </c>
      <c r="G35" s="6">
        <v>60000</v>
      </c>
    </row>
    <row r="36" spans="1:7" x14ac:dyDescent="0.25">
      <c r="A36" t="s">
        <v>317</v>
      </c>
      <c r="B36" s="6">
        <v>65000</v>
      </c>
      <c r="C36" s="6">
        <v>65000</v>
      </c>
      <c r="D36" s="6">
        <v>62000</v>
      </c>
      <c r="E36" s="6">
        <v>62100</v>
      </c>
      <c r="F36" s="6">
        <v>62600</v>
      </c>
      <c r="G36" s="6">
        <v>62600</v>
      </c>
    </row>
    <row r="37" spans="1:7" x14ac:dyDescent="0.25">
      <c r="A37" t="s">
        <v>318</v>
      </c>
      <c r="B37" s="6">
        <v>60500</v>
      </c>
      <c r="C37" s="6">
        <v>72000</v>
      </c>
      <c r="D37" s="6">
        <v>62100</v>
      </c>
      <c r="E37" s="6">
        <v>61200</v>
      </c>
      <c r="F37" s="6">
        <v>61300</v>
      </c>
      <c r="G37" s="6">
        <v>64200</v>
      </c>
    </row>
    <row r="38" spans="1:7" x14ac:dyDescent="0.25">
      <c r="A38" t="s">
        <v>319</v>
      </c>
      <c r="B38" s="6">
        <v>68000</v>
      </c>
      <c r="C38" s="6">
        <v>74900</v>
      </c>
      <c r="D38" s="6">
        <v>70000</v>
      </c>
      <c r="E38" s="6">
        <v>72400</v>
      </c>
      <c r="F38" s="6">
        <v>70000</v>
      </c>
      <c r="G38" s="6">
        <v>72600</v>
      </c>
    </row>
    <row r="39" spans="1:7" x14ac:dyDescent="0.25">
      <c r="A39" t="s">
        <v>320</v>
      </c>
      <c r="B39" s="6">
        <v>65200</v>
      </c>
      <c r="C39" s="6">
        <v>70000</v>
      </c>
      <c r="D39" s="6">
        <v>63000</v>
      </c>
      <c r="E39" s="6">
        <v>63200</v>
      </c>
      <c r="F39" s="6">
        <v>63000</v>
      </c>
      <c r="G39" s="6">
        <v>65000</v>
      </c>
    </row>
    <row r="40" spans="1:7" x14ac:dyDescent="0.25">
      <c r="A40" t="s">
        <v>321</v>
      </c>
      <c r="B40" s="6">
        <v>67800</v>
      </c>
      <c r="C40" s="6">
        <v>68800</v>
      </c>
      <c r="D40" s="6">
        <v>63800</v>
      </c>
      <c r="E40" s="6">
        <v>65000</v>
      </c>
      <c r="F40" s="6">
        <v>65000</v>
      </c>
      <c r="G40" s="6">
        <v>66000</v>
      </c>
    </row>
    <row r="41" spans="1:7" x14ac:dyDescent="0.25">
      <c r="A41" t="s">
        <v>322</v>
      </c>
      <c r="B41" s="6">
        <v>78000</v>
      </c>
      <c r="C41" s="6">
        <v>78100</v>
      </c>
      <c r="D41" s="6">
        <v>65300</v>
      </c>
      <c r="E41" s="6">
        <v>66800</v>
      </c>
      <c r="F41" s="6">
        <v>72000</v>
      </c>
      <c r="G41" s="6">
        <v>73000</v>
      </c>
    </row>
    <row r="42" spans="1:7" x14ac:dyDescent="0.25">
      <c r="A42" t="s">
        <v>323</v>
      </c>
      <c r="B42" s="6">
        <v>65000</v>
      </c>
      <c r="C42" s="6">
        <v>65000</v>
      </c>
      <c r="D42" s="6">
        <v>62000</v>
      </c>
      <c r="E42" s="6">
        <v>64100</v>
      </c>
      <c r="F42" s="6">
        <v>63000</v>
      </c>
      <c r="G42" s="6">
        <v>65000</v>
      </c>
    </row>
    <row r="43" spans="1:7" x14ac:dyDescent="0.25">
      <c r="A43" t="s">
        <v>324</v>
      </c>
      <c r="B43" s="6" t="s">
        <v>222</v>
      </c>
      <c r="C43" s="6" t="s">
        <v>222</v>
      </c>
      <c r="D43" s="6" t="s">
        <v>222</v>
      </c>
      <c r="E43" s="6" t="s">
        <v>222</v>
      </c>
      <c r="F43" s="6">
        <v>55700</v>
      </c>
      <c r="G43" s="6" t="s">
        <v>222</v>
      </c>
    </row>
    <row r="44" spans="1:7" x14ac:dyDescent="0.25">
      <c r="A44" t="s">
        <v>325</v>
      </c>
      <c r="B44" s="6">
        <v>52400</v>
      </c>
      <c r="C44" s="6">
        <v>54400</v>
      </c>
      <c r="D44" s="6">
        <v>51600</v>
      </c>
      <c r="E44" s="6">
        <v>52200</v>
      </c>
      <c r="F44" s="6">
        <v>51800</v>
      </c>
      <c r="G44" s="6">
        <v>52200</v>
      </c>
    </row>
    <row r="45" spans="1:7" x14ac:dyDescent="0.25">
      <c r="A45" t="s">
        <v>327</v>
      </c>
      <c r="B45" s="6">
        <v>52100</v>
      </c>
      <c r="C45" s="6">
        <v>56700</v>
      </c>
      <c r="D45" s="6">
        <v>53400</v>
      </c>
      <c r="E45" s="6">
        <v>54500</v>
      </c>
      <c r="F45" s="6">
        <v>52200</v>
      </c>
      <c r="G45" s="6">
        <v>55400</v>
      </c>
    </row>
    <row r="46" spans="1:7" x14ac:dyDescent="0.25">
      <c r="A46" t="s">
        <v>328</v>
      </c>
      <c r="B46" s="6">
        <v>57400</v>
      </c>
      <c r="C46" s="6">
        <v>59200</v>
      </c>
      <c r="D46" s="6">
        <v>55500</v>
      </c>
      <c r="E46" s="6">
        <v>55500</v>
      </c>
      <c r="F46" s="6">
        <v>56000</v>
      </c>
      <c r="G46" s="6">
        <v>56400</v>
      </c>
    </row>
    <row r="47" spans="1:7" x14ac:dyDescent="0.25">
      <c r="A47" t="s">
        <v>329</v>
      </c>
      <c r="B47" s="6" t="s">
        <v>222</v>
      </c>
      <c r="C47" s="6" t="s">
        <v>222</v>
      </c>
      <c r="D47" s="6" t="s">
        <v>222</v>
      </c>
      <c r="E47" s="6" t="s">
        <v>222</v>
      </c>
      <c r="F47" s="6" t="s">
        <v>222</v>
      </c>
      <c r="G47" s="6" t="s">
        <v>222</v>
      </c>
    </row>
    <row r="48" spans="1:7" x14ac:dyDescent="0.25">
      <c r="A48" s="4" t="s">
        <v>213</v>
      </c>
      <c r="B48" s="4">
        <v>65200</v>
      </c>
      <c r="C48" s="4">
        <v>66800</v>
      </c>
      <c r="D48" s="4">
        <v>63400</v>
      </c>
      <c r="E48" s="4">
        <v>64400</v>
      </c>
      <c r="F48" s="4">
        <v>65000</v>
      </c>
      <c r="G48" s="4">
        <v>65000</v>
      </c>
    </row>
    <row r="49" spans="1:7" x14ac:dyDescent="0.25">
      <c r="A49" t="s">
        <v>214</v>
      </c>
      <c r="B49">
        <v>7000</v>
      </c>
      <c r="C49">
        <v>8200</v>
      </c>
      <c r="D49">
        <v>6700</v>
      </c>
      <c r="E49">
        <v>7900</v>
      </c>
      <c r="F49">
        <v>6900</v>
      </c>
      <c r="G49">
        <v>8300</v>
      </c>
    </row>
    <row r="51" spans="1:7" x14ac:dyDescent="0.25">
      <c r="A51" t="s">
        <v>171</v>
      </c>
    </row>
    <row r="52" spans="1:7" x14ac:dyDescent="0.25">
      <c r="A52" t="s">
        <v>363</v>
      </c>
    </row>
    <row r="53" spans="1:7" x14ac:dyDescent="0.25">
      <c r="A53" t="s">
        <v>235</v>
      </c>
    </row>
    <row r="54" spans="1:7" x14ac:dyDescent="0.25">
      <c r="A54" t="s">
        <v>236</v>
      </c>
    </row>
    <row r="56" spans="1:7" x14ac:dyDescent="0.25">
      <c r="A56" t="s">
        <v>179</v>
      </c>
    </row>
    <row r="57" spans="1:7" x14ac:dyDescent="0.25">
      <c r="A57" t="s">
        <v>183</v>
      </c>
    </row>
    <row r="58" spans="1:7" x14ac:dyDescent="0.25">
      <c r="A58" t="s">
        <v>218</v>
      </c>
    </row>
    <row r="60" spans="1:7" x14ac:dyDescent="0.25">
      <c r="A60" t="s">
        <v>219</v>
      </c>
    </row>
    <row r="61" spans="1:7" x14ac:dyDescent="0.25">
      <c r="A61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9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191</v>
      </c>
      <c r="B3" s="6">
        <v>59.1</v>
      </c>
      <c r="C3" s="6">
        <v>61.1</v>
      </c>
      <c r="D3" s="6">
        <v>81.7</v>
      </c>
      <c r="E3" s="6">
        <v>81.5</v>
      </c>
      <c r="F3" s="6">
        <v>84.3</v>
      </c>
      <c r="G3" s="6">
        <v>84.8</v>
      </c>
    </row>
    <row r="4" spans="1:8" x14ac:dyDescent="0.25">
      <c r="A4" t="s">
        <v>192</v>
      </c>
      <c r="B4" s="6">
        <v>72.099999999999994</v>
      </c>
      <c r="C4" s="6">
        <v>67.900000000000006</v>
      </c>
      <c r="D4" s="6">
        <v>81.3</v>
      </c>
      <c r="E4" s="6">
        <v>77.5</v>
      </c>
      <c r="F4" s="6">
        <v>93.8</v>
      </c>
      <c r="G4" s="6">
        <v>94.5</v>
      </c>
    </row>
    <row r="5" spans="1:8" x14ac:dyDescent="0.25">
      <c r="A5" t="s">
        <v>193</v>
      </c>
      <c r="B5" s="6">
        <v>83</v>
      </c>
      <c r="C5" s="6">
        <v>80.3</v>
      </c>
      <c r="D5" s="6">
        <v>87.6</v>
      </c>
      <c r="E5" s="6">
        <v>86.6</v>
      </c>
      <c r="F5" s="6">
        <v>95.3</v>
      </c>
      <c r="G5" s="6">
        <v>95</v>
      </c>
    </row>
    <row r="6" spans="1:8" x14ac:dyDescent="0.25">
      <c r="A6" t="s">
        <v>194</v>
      </c>
      <c r="B6" s="6">
        <v>67.7</v>
      </c>
      <c r="C6" s="6">
        <v>65.2</v>
      </c>
      <c r="D6" s="6">
        <v>82.3</v>
      </c>
      <c r="E6" s="6">
        <v>82.4</v>
      </c>
      <c r="F6" s="6">
        <v>93.5</v>
      </c>
      <c r="G6" s="6">
        <v>95</v>
      </c>
    </row>
    <row r="7" spans="1:8" x14ac:dyDescent="0.25">
      <c r="A7" t="s">
        <v>195</v>
      </c>
      <c r="B7" s="6">
        <v>67.400000000000006</v>
      </c>
      <c r="C7" s="6">
        <v>69.5</v>
      </c>
      <c r="D7" s="6">
        <v>84.4</v>
      </c>
      <c r="E7" s="6">
        <v>85.9</v>
      </c>
      <c r="F7" s="6">
        <v>93.6</v>
      </c>
      <c r="G7" s="6">
        <v>92.3</v>
      </c>
    </row>
    <row r="8" spans="1:8" x14ac:dyDescent="0.25">
      <c r="A8" t="s">
        <v>196</v>
      </c>
      <c r="B8" s="6">
        <v>67.2</v>
      </c>
      <c r="C8" s="6">
        <v>72.5</v>
      </c>
      <c r="D8" s="6">
        <v>87.6</v>
      </c>
      <c r="E8" s="6">
        <v>88.4</v>
      </c>
      <c r="F8" s="6">
        <v>92.9</v>
      </c>
      <c r="G8" s="6">
        <v>93.1</v>
      </c>
    </row>
    <row r="9" spans="1:8" x14ac:dyDescent="0.25">
      <c r="A9" t="s">
        <v>197</v>
      </c>
      <c r="B9" s="6">
        <v>86.7</v>
      </c>
      <c r="C9" s="6">
        <v>90.2</v>
      </c>
      <c r="D9" s="6">
        <v>90.8</v>
      </c>
      <c r="E9" s="6">
        <v>92.9</v>
      </c>
      <c r="F9" s="6">
        <v>88.9</v>
      </c>
      <c r="G9" s="6">
        <v>92.5</v>
      </c>
    </row>
    <row r="10" spans="1:8" x14ac:dyDescent="0.25">
      <c r="A10" t="s">
        <v>198</v>
      </c>
      <c r="B10" s="6">
        <v>72.7</v>
      </c>
      <c r="C10" s="6">
        <v>74.2</v>
      </c>
      <c r="D10" s="6">
        <v>89.2</v>
      </c>
      <c r="E10" s="6">
        <v>88.8</v>
      </c>
      <c r="F10" s="6">
        <v>96.2</v>
      </c>
      <c r="G10" s="6">
        <v>95.8</v>
      </c>
    </row>
    <row r="11" spans="1:8" x14ac:dyDescent="0.25">
      <c r="A11" t="s">
        <v>199</v>
      </c>
      <c r="B11" s="6">
        <v>96.4</v>
      </c>
      <c r="C11" s="6">
        <v>95</v>
      </c>
      <c r="D11" s="6">
        <v>95.8</v>
      </c>
      <c r="E11" s="6">
        <v>93.6</v>
      </c>
      <c r="F11" s="6">
        <v>96.3</v>
      </c>
      <c r="G11" s="6">
        <v>94.7</v>
      </c>
    </row>
    <row r="12" spans="1:8" x14ac:dyDescent="0.25">
      <c r="A12" t="s">
        <v>200</v>
      </c>
      <c r="B12" s="6">
        <v>80</v>
      </c>
      <c r="C12" s="6">
        <v>84.5</v>
      </c>
      <c r="D12" s="6">
        <v>90.6</v>
      </c>
      <c r="E12" s="6">
        <v>94.5</v>
      </c>
      <c r="F12" s="6">
        <v>90.4</v>
      </c>
      <c r="G12" s="6">
        <v>91.7</v>
      </c>
    </row>
    <row r="13" spans="1:8" x14ac:dyDescent="0.25">
      <c r="A13" t="s">
        <v>201</v>
      </c>
      <c r="B13" s="6">
        <v>78.2</v>
      </c>
      <c r="C13" s="6">
        <v>87</v>
      </c>
      <c r="D13" s="6">
        <v>89.9</v>
      </c>
      <c r="E13" s="6">
        <v>90.6</v>
      </c>
      <c r="F13" s="6">
        <v>88.1</v>
      </c>
      <c r="G13" s="6">
        <v>87.5</v>
      </c>
    </row>
    <row r="14" spans="1:8" x14ac:dyDescent="0.25">
      <c r="A14" t="s">
        <v>202</v>
      </c>
      <c r="B14" s="6">
        <v>87.3</v>
      </c>
      <c r="C14" s="6">
        <v>94.4</v>
      </c>
      <c r="D14" s="6">
        <v>94.4</v>
      </c>
      <c r="E14" s="6">
        <v>96</v>
      </c>
      <c r="F14" s="6">
        <v>97.9</v>
      </c>
      <c r="G14" s="6">
        <v>97.8</v>
      </c>
    </row>
    <row r="15" spans="1:8" x14ac:dyDescent="0.25">
      <c r="A15" t="s">
        <v>203</v>
      </c>
      <c r="B15" s="6">
        <v>80.599999999999994</v>
      </c>
      <c r="C15" s="6">
        <v>79.099999999999994</v>
      </c>
      <c r="D15" s="6">
        <v>90.9</v>
      </c>
      <c r="E15" s="6">
        <v>91.1</v>
      </c>
      <c r="F15" s="6">
        <v>94.4</v>
      </c>
      <c r="G15" s="6">
        <v>94.8</v>
      </c>
    </row>
    <row r="16" spans="1:8" x14ac:dyDescent="0.25">
      <c r="A16" t="s">
        <v>204</v>
      </c>
      <c r="B16" s="6">
        <v>74.3</v>
      </c>
      <c r="C16" s="6">
        <v>72.8</v>
      </c>
      <c r="D16" s="6">
        <v>86.4</v>
      </c>
      <c r="E16" s="6">
        <v>86.3</v>
      </c>
      <c r="F16" s="6">
        <v>95.3</v>
      </c>
      <c r="G16" s="6">
        <v>95.9</v>
      </c>
    </row>
    <row r="17" spans="1:7" x14ac:dyDescent="0.25">
      <c r="A17" t="s">
        <v>205</v>
      </c>
      <c r="B17" s="6">
        <v>60.9</v>
      </c>
      <c r="C17" s="6">
        <v>57.9</v>
      </c>
      <c r="D17" s="6">
        <v>83.4</v>
      </c>
      <c r="E17" s="6">
        <v>81.7</v>
      </c>
      <c r="F17" s="6">
        <v>88.6</v>
      </c>
      <c r="G17" s="6">
        <v>89.9</v>
      </c>
    </row>
    <row r="18" spans="1:7" x14ac:dyDescent="0.25">
      <c r="A18" t="s">
        <v>206</v>
      </c>
      <c r="B18" s="6">
        <v>67.2</v>
      </c>
      <c r="C18" s="6">
        <v>70.7</v>
      </c>
      <c r="D18" s="6">
        <v>85</v>
      </c>
      <c r="E18" s="6">
        <v>84.7</v>
      </c>
      <c r="F18" s="6">
        <v>94.3</v>
      </c>
      <c r="G18" s="6">
        <v>94.2</v>
      </c>
    </row>
    <row r="19" spans="1:7" x14ac:dyDescent="0.25">
      <c r="A19" t="s">
        <v>207</v>
      </c>
      <c r="B19" s="6">
        <v>61.4</v>
      </c>
      <c r="C19" s="6">
        <v>60.2</v>
      </c>
      <c r="D19" s="6">
        <v>84.4</v>
      </c>
      <c r="E19" s="6">
        <v>83.5</v>
      </c>
      <c r="F19" s="6">
        <v>88.1</v>
      </c>
      <c r="G19" s="6">
        <v>87.1</v>
      </c>
    </row>
    <row r="20" spans="1:7" x14ac:dyDescent="0.25">
      <c r="A20" t="s">
        <v>208</v>
      </c>
      <c r="B20" s="6">
        <v>75.7</v>
      </c>
      <c r="C20" s="6">
        <v>72.5</v>
      </c>
      <c r="D20" s="6">
        <v>85.7</v>
      </c>
      <c r="E20" s="6">
        <v>84.3</v>
      </c>
      <c r="F20" s="6">
        <v>94.4</v>
      </c>
      <c r="G20" s="6">
        <v>94.9</v>
      </c>
    </row>
    <row r="21" spans="1:7" x14ac:dyDescent="0.25">
      <c r="A21" t="s">
        <v>210</v>
      </c>
      <c r="B21" s="6">
        <v>45.8</v>
      </c>
      <c r="C21" s="6">
        <v>49.2</v>
      </c>
      <c r="D21" s="6">
        <v>78.7</v>
      </c>
      <c r="E21" s="6">
        <v>78.2</v>
      </c>
      <c r="F21" s="6">
        <v>87.7</v>
      </c>
      <c r="G21" s="6">
        <v>90.6</v>
      </c>
    </row>
    <row r="22" spans="1:7" x14ac:dyDescent="0.25">
      <c r="A22" t="s">
        <v>211</v>
      </c>
      <c r="B22" s="6">
        <v>52.8</v>
      </c>
      <c r="C22" s="6">
        <v>55.2</v>
      </c>
      <c r="D22" s="6">
        <v>79.2</v>
      </c>
      <c r="E22" s="6">
        <v>81.5</v>
      </c>
      <c r="F22" s="6">
        <v>87.3</v>
      </c>
      <c r="G22" s="6">
        <v>89</v>
      </c>
    </row>
    <row r="23" spans="1:7" x14ac:dyDescent="0.25">
      <c r="A23" t="s">
        <v>212</v>
      </c>
      <c r="B23" s="6">
        <v>52.4</v>
      </c>
      <c r="C23" s="6">
        <v>58.7</v>
      </c>
      <c r="D23" s="6">
        <v>82.4</v>
      </c>
      <c r="E23" s="6">
        <v>82.1</v>
      </c>
      <c r="F23" s="6">
        <v>91.3</v>
      </c>
      <c r="G23" s="6">
        <v>91.2</v>
      </c>
    </row>
    <row r="24" spans="1:7" x14ac:dyDescent="0.25">
      <c r="A24" s="4" t="s">
        <v>213</v>
      </c>
      <c r="B24" s="4">
        <v>68.7</v>
      </c>
      <c r="C24" s="4">
        <v>68.900000000000006</v>
      </c>
      <c r="D24" s="4">
        <v>85.1</v>
      </c>
      <c r="E24" s="4">
        <v>84.8</v>
      </c>
      <c r="F24" s="4">
        <v>91.4</v>
      </c>
      <c r="G24" s="4">
        <v>92</v>
      </c>
    </row>
    <row r="25" spans="1:7" x14ac:dyDescent="0.25">
      <c r="A25" t="s">
        <v>214</v>
      </c>
      <c r="B25">
        <v>12.8</v>
      </c>
      <c r="C25">
        <v>13</v>
      </c>
      <c r="D25">
        <v>4.7</v>
      </c>
      <c r="E25">
        <v>5.3</v>
      </c>
      <c r="F25">
        <v>3.7</v>
      </c>
      <c r="G25">
        <v>3.3</v>
      </c>
    </row>
    <row r="27" spans="1:7" x14ac:dyDescent="0.25">
      <c r="A27" t="s">
        <v>171</v>
      </c>
    </row>
    <row r="28" spans="1:7" x14ac:dyDescent="0.25">
      <c r="A28" t="s">
        <v>215</v>
      </c>
    </row>
    <row r="29" spans="1:7" x14ac:dyDescent="0.25">
      <c r="A29" t="s">
        <v>216</v>
      </c>
    </row>
    <row r="30" spans="1:7" x14ac:dyDescent="0.25">
      <c r="A30" t="s">
        <v>217</v>
      </c>
    </row>
    <row r="32" spans="1:7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61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42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284</v>
      </c>
      <c r="B3" s="6">
        <v>85000</v>
      </c>
      <c r="C3" s="6">
        <v>85300</v>
      </c>
      <c r="D3" s="6">
        <v>84200</v>
      </c>
      <c r="E3" s="6">
        <v>81800</v>
      </c>
      <c r="F3" s="6">
        <v>85000</v>
      </c>
      <c r="G3" s="6">
        <v>82600</v>
      </c>
    </row>
    <row r="4" spans="1:8" x14ac:dyDescent="0.25">
      <c r="A4" t="s">
        <v>285</v>
      </c>
      <c r="B4" s="6">
        <v>117000</v>
      </c>
      <c r="C4" s="6">
        <v>110000</v>
      </c>
      <c r="D4" s="6">
        <v>90000</v>
      </c>
      <c r="E4" s="6">
        <v>95900</v>
      </c>
      <c r="F4" s="6">
        <v>108600</v>
      </c>
      <c r="G4" s="6">
        <v>104200</v>
      </c>
    </row>
    <row r="5" spans="1:8" x14ac:dyDescent="0.25">
      <c r="A5" t="s">
        <v>286</v>
      </c>
      <c r="B5" s="6">
        <v>93900</v>
      </c>
      <c r="C5" s="6" t="s">
        <v>222</v>
      </c>
      <c r="D5" s="6">
        <v>75300</v>
      </c>
      <c r="E5" s="6">
        <v>72000</v>
      </c>
      <c r="F5" s="6">
        <v>79000</v>
      </c>
      <c r="G5" s="6">
        <v>72000</v>
      </c>
    </row>
    <row r="6" spans="1:8" x14ac:dyDescent="0.25">
      <c r="A6" t="s">
        <v>287</v>
      </c>
      <c r="B6" s="6">
        <v>89200</v>
      </c>
      <c r="C6" s="6" t="s">
        <v>222</v>
      </c>
      <c r="D6" s="6">
        <v>82200</v>
      </c>
      <c r="E6" s="6">
        <v>79200</v>
      </c>
      <c r="F6" s="6">
        <v>85300</v>
      </c>
      <c r="G6" s="6">
        <v>79300</v>
      </c>
    </row>
    <row r="7" spans="1:8" x14ac:dyDescent="0.25">
      <c r="A7" t="s">
        <v>288</v>
      </c>
      <c r="B7" s="6">
        <v>101000</v>
      </c>
      <c r="C7" s="6">
        <v>100000</v>
      </c>
      <c r="D7" s="6">
        <v>80900</v>
      </c>
      <c r="E7" s="6">
        <v>88000</v>
      </c>
      <c r="F7" s="6">
        <v>96800</v>
      </c>
      <c r="G7" s="6">
        <v>96000</v>
      </c>
    </row>
    <row r="8" spans="1:8" x14ac:dyDescent="0.25">
      <c r="A8" t="s">
        <v>289</v>
      </c>
      <c r="B8" s="6">
        <v>105000</v>
      </c>
      <c r="C8" s="6">
        <v>107500</v>
      </c>
      <c r="D8" s="6">
        <v>93000</v>
      </c>
      <c r="E8" s="6">
        <v>85800</v>
      </c>
      <c r="F8" s="6">
        <v>103000</v>
      </c>
      <c r="G8" s="6">
        <v>104200</v>
      </c>
    </row>
    <row r="9" spans="1:8" x14ac:dyDescent="0.25">
      <c r="A9" t="s">
        <v>290</v>
      </c>
      <c r="B9" s="6">
        <v>94000</v>
      </c>
      <c r="C9" s="6">
        <v>100100</v>
      </c>
      <c r="D9" s="6" t="s">
        <v>222</v>
      </c>
      <c r="E9" s="6" t="s">
        <v>222</v>
      </c>
      <c r="F9" s="6">
        <v>98500</v>
      </c>
      <c r="G9" s="6">
        <v>87500</v>
      </c>
    </row>
    <row r="10" spans="1:8" x14ac:dyDescent="0.25">
      <c r="A10" t="s">
        <v>291</v>
      </c>
      <c r="B10" s="6">
        <v>89000</v>
      </c>
      <c r="C10" s="6">
        <v>84000</v>
      </c>
      <c r="D10" s="6" t="s">
        <v>222</v>
      </c>
      <c r="E10" s="6" t="s">
        <v>222</v>
      </c>
      <c r="F10" s="6">
        <v>86500</v>
      </c>
      <c r="G10" s="6">
        <v>81800</v>
      </c>
    </row>
    <row r="11" spans="1:8" x14ac:dyDescent="0.25">
      <c r="A11" t="s">
        <v>292</v>
      </c>
      <c r="B11" s="6">
        <v>79300</v>
      </c>
      <c r="C11" s="6">
        <v>78300</v>
      </c>
      <c r="D11" s="6" t="s">
        <v>222</v>
      </c>
      <c r="E11" s="6" t="s">
        <v>222</v>
      </c>
      <c r="F11" s="6">
        <v>78000</v>
      </c>
      <c r="G11" s="6">
        <v>75000</v>
      </c>
    </row>
    <row r="12" spans="1:8" x14ac:dyDescent="0.25">
      <c r="A12" t="s">
        <v>293</v>
      </c>
      <c r="B12" s="6">
        <v>75500</v>
      </c>
      <c r="C12" s="6">
        <v>84000</v>
      </c>
      <c r="D12" s="6" t="s">
        <v>222</v>
      </c>
      <c r="E12" s="6" t="s">
        <v>222</v>
      </c>
      <c r="F12" s="6">
        <v>75500</v>
      </c>
      <c r="G12" s="6">
        <v>85000</v>
      </c>
    </row>
    <row r="13" spans="1:8" x14ac:dyDescent="0.25">
      <c r="A13" t="s">
        <v>294</v>
      </c>
      <c r="B13" s="6">
        <v>110200</v>
      </c>
      <c r="C13" s="6">
        <v>110000</v>
      </c>
      <c r="D13" s="6" t="s">
        <v>222</v>
      </c>
      <c r="E13" s="6" t="s">
        <v>222</v>
      </c>
      <c r="F13" s="6">
        <v>110200</v>
      </c>
      <c r="G13" s="6">
        <v>111000</v>
      </c>
    </row>
    <row r="14" spans="1:8" x14ac:dyDescent="0.25">
      <c r="A14" t="s">
        <v>295</v>
      </c>
      <c r="B14" s="6">
        <v>68000</v>
      </c>
      <c r="C14" s="6">
        <v>65100</v>
      </c>
      <c r="D14" s="6">
        <v>62000</v>
      </c>
      <c r="E14" s="6">
        <v>65600</v>
      </c>
      <c r="F14" s="6">
        <v>65000</v>
      </c>
      <c r="G14" s="6">
        <v>65300</v>
      </c>
    </row>
    <row r="15" spans="1:8" x14ac:dyDescent="0.25">
      <c r="A15" t="s">
        <v>296</v>
      </c>
      <c r="B15" s="6">
        <v>99600</v>
      </c>
      <c r="C15" s="6" t="s">
        <v>222</v>
      </c>
      <c r="D15" s="6" t="s">
        <v>222</v>
      </c>
      <c r="E15" s="6" t="s">
        <v>222</v>
      </c>
      <c r="F15" s="6">
        <v>96000</v>
      </c>
      <c r="G15" s="6">
        <v>86100</v>
      </c>
    </row>
    <row r="16" spans="1:8" x14ac:dyDescent="0.25">
      <c r="A16" t="s">
        <v>297</v>
      </c>
      <c r="B16" s="6">
        <v>87400</v>
      </c>
      <c r="C16" s="6">
        <v>80000</v>
      </c>
      <c r="D16" s="6">
        <v>69500</v>
      </c>
      <c r="E16" s="6" t="s">
        <v>222</v>
      </c>
      <c r="F16" s="6">
        <v>78200</v>
      </c>
      <c r="G16" s="6">
        <v>80000</v>
      </c>
    </row>
    <row r="17" spans="1:7" x14ac:dyDescent="0.25">
      <c r="A17" t="s">
        <v>298</v>
      </c>
      <c r="B17" s="6">
        <v>103200</v>
      </c>
      <c r="C17" s="6">
        <v>80000</v>
      </c>
      <c r="D17" s="6">
        <v>70000</v>
      </c>
      <c r="E17" s="6">
        <v>81000</v>
      </c>
      <c r="F17" s="6">
        <v>80000</v>
      </c>
      <c r="G17" s="6">
        <v>80000</v>
      </c>
    </row>
    <row r="18" spans="1:7" x14ac:dyDescent="0.25">
      <c r="A18" t="s">
        <v>299</v>
      </c>
      <c r="B18" s="6">
        <v>90000</v>
      </c>
      <c r="C18" s="6">
        <v>89900</v>
      </c>
      <c r="D18" s="6">
        <v>75000</v>
      </c>
      <c r="E18" s="6">
        <v>83900</v>
      </c>
      <c r="F18" s="6">
        <v>78300</v>
      </c>
      <c r="G18" s="6">
        <v>85000</v>
      </c>
    </row>
    <row r="19" spans="1:7" x14ac:dyDescent="0.25">
      <c r="A19" t="s">
        <v>300</v>
      </c>
      <c r="B19" s="6">
        <v>110000</v>
      </c>
      <c r="C19" s="6">
        <v>110300</v>
      </c>
      <c r="D19" s="6">
        <v>90900</v>
      </c>
      <c r="E19" s="6">
        <v>93700</v>
      </c>
      <c r="F19" s="6">
        <v>96300</v>
      </c>
      <c r="G19" s="6">
        <v>97200</v>
      </c>
    </row>
    <row r="20" spans="1:7" x14ac:dyDescent="0.25">
      <c r="A20" t="s">
        <v>301</v>
      </c>
      <c r="B20" s="6">
        <v>78500</v>
      </c>
      <c r="C20" s="6">
        <v>86900</v>
      </c>
      <c r="D20" s="6">
        <v>78300</v>
      </c>
      <c r="E20" s="6">
        <v>80000</v>
      </c>
      <c r="F20" s="6">
        <v>78300</v>
      </c>
      <c r="G20" s="6">
        <v>81400</v>
      </c>
    </row>
    <row r="21" spans="1:7" x14ac:dyDescent="0.25">
      <c r="A21" t="s">
        <v>302</v>
      </c>
      <c r="B21" s="6">
        <v>93200</v>
      </c>
      <c r="C21" s="6">
        <v>91000</v>
      </c>
      <c r="D21" s="6">
        <v>86400</v>
      </c>
      <c r="E21" s="6">
        <v>89200</v>
      </c>
      <c r="F21" s="6">
        <v>87700</v>
      </c>
      <c r="G21" s="6">
        <v>89700</v>
      </c>
    </row>
    <row r="22" spans="1:7" x14ac:dyDescent="0.25">
      <c r="A22" t="s">
        <v>303</v>
      </c>
      <c r="B22" s="6" t="s">
        <v>222</v>
      </c>
      <c r="C22" s="6" t="s">
        <v>222</v>
      </c>
      <c r="D22" s="6">
        <v>83500</v>
      </c>
      <c r="E22" s="6">
        <v>73400</v>
      </c>
      <c r="F22" s="6">
        <v>82500</v>
      </c>
      <c r="G22" s="6">
        <v>77700</v>
      </c>
    </row>
    <row r="23" spans="1:7" x14ac:dyDescent="0.25">
      <c r="A23" t="s">
        <v>304</v>
      </c>
      <c r="B23" s="6">
        <v>114800</v>
      </c>
      <c r="C23" s="6" t="s">
        <v>222</v>
      </c>
      <c r="D23" s="6" t="s">
        <v>222</v>
      </c>
      <c r="E23" s="6">
        <v>109000</v>
      </c>
      <c r="F23" s="6">
        <v>104400</v>
      </c>
      <c r="G23" s="6">
        <v>114000</v>
      </c>
    </row>
    <row r="24" spans="1:7" x14ac:dyDescent="0.25">
      <c r="A24" t="s">
        <v>305</v>
      </c>
      <c r="B24" s="6" t="s">
        <v>222</v>
      </c>
      <c r="C24" s="6" t="s">
        <v>222</v>
      </c>
      <c r="D24" s="6">
        <v>59700</v>
      </c>
      <c r="E24" s="6">
        <v>62600</v>
      </c>
      <c r="F24" s="6">
        <v>59500</v>
      </c>
      <c r="G24" s="6">
        <v>62300</v>
      </c>
    </row>
    <row r="25" spans="1:7" x14ac:dyDescent="0.25">
      <c r="A25" t="s">
        <v>306</v>
      </c>
      <c r="B25" s="6">
        <v>68200</v>
      </c>
      <c r="C25" s="6">
        <v>70000</v>
      </c>
      <c r="D25" s="6">
        <v>70000</v>
      </c>
      <c r="E25" s="6">
        <v>70000</v>
      </c>
      <c r="F25" s="6">
        <v>69400</v>
      </c>
      <c r="G25" s="6">
        <v>70000</v>
      </c>
    </row>
    <row r="26" spans="1:7" x14ac:dyDescent="0.25">
      <c r="A26" t="s">
        <v>307</v>
      </c>
      <c r="B26" s="6" t="s">
        <v>222</v>
      </c>
      <c r="C26" s="6" t="s">
        <v>222</v>
      </c>
      <c r="D26" s="6">
        <v>65200</v>
      </c>
      <c r="E26" s="6">
        <v>67400</v>
      </c>
      <c r="F26" s="6">
        <v>66000</v>
      </c>
      <c r="G26" s="6">
        <v>67400</v>
      </c>
    </row>
    <row r="27" spans="1:7" x14ac:dyDescent="0.25">
      <c r="A27" t="s">
        <v>308</v>
      </c>
      <c r="B27" s="6">
        <v>106500</v>
      </c>
      <c r="C27" s="6">
        <v>105000</v>
      </c>
      <c r="D27" s="6">
        <v>98200</v>
      </c>
      <c r="E27" s="6">
        <v>98000</v>
      </c>
      <c r="F27" s="6">
        <v>100000</v>
      </c>
      <c r="G27" s="6">
        <v>100000</v>
      </c>
    </row>
    <row r="28" spans="1:7" x14ac:dyDescent="0.25">
      <c r="A28" t="s">
        <v>309</v>
      </c>
      <c r="B28" s="6" t="s">
        <v>222</v>
      </c>
      <c r="C28" s="6" t="s">
        <v>222</v>
      </c>
      <c r="D28" s="6">
        <v>65200</v>
      </c>
      <c r="E28" s="6">
        <v>65000</v>
      </c>
      <c r="F28" s="6">
        <v>65400</v>
      </c>
      <c r="G28" s="6">
        <v>65000</v>
      </c>
    </row>
    <row r="29" spans="1:7" x14ac:dyDescent="0.25">
      <c r="A29" t="s">
        <v>310</v>
      </c>
      <c r="B29" s="6">
        <v>70800</v>
      </c>
      <c r="C29" s="6">
        <v>72500</v>
      </c>
      <c r="D29" s="6">
        <v>70000</v>
      </c>
      <c r="E29" s="6">
        <v>72000</v>
      </c>
      <c r="F29" s="6">
        <v>70400</v>
      </c>
      <c r="G29" s="6">
        <v>72100</v>
      </c>
    </row>
    <row r="30" spans="1:7" x14ac:dyDescent="0.25">
      <c r="A30" t="s">
        <v>311</v>
      </c>
      <c r="B30" s="6">
        <v>80000</v>
      </c>
      <c r="C30" s="6">
        <v>75000</v>
      </c>
      <c r="D30" s="6">
        <v>64200</v>
      </c>
      <c r="E30" s="6">
        <v>78300</v>
      </c>
      <c r="F30" s="6">
        <v>71000</v>
      </c>
      <c r="G30" s="6">
        <v>76100</v>
      </c>
    </row>
    <row r="31" spans="1:7" x14ac:dyDescent="0.25">
      <c r="A31" t="s">
        <v>312</v>
      </c>
      <c r="B31" s="6">
        <v>125000</v>
      </c>
      <c r="C31" s="6">
        <v>123000</v>
      </c>
      <c r="D31" s="6">
        <v>108800</v>
      </c>
      <c r="E31" s="6">
        <v>110000</v>
      </c>
      <c r="F31" s="6">
        <v>118000</v>
      </c>
      <c r="G31" s="6">
        <v>116100</v>
      </c>
    </row>
    <row r="32" spans="1:7" x14ac:dyDescent="0.25">
      <c r="A32" t="s">
        <v>313</v>
      </c>
      <c r="B32" s="6">
        <v>88700</v>
      </c>
      <c r="C32" s="6">
        <v>93300</v>
      </c>
      <c r="D32" s="6">
        <v>86000</v>
      </c>
      <c r="E32" s="6">
        <v>80000</v>
      </c>
      <c r="F32" s="6">
        <v>87000</v>
      </c>
      <c r="G32" s="6">
        <v>82000</v>
      </c>
    </row>
    <row r="33" spans="1:7" x14ac:dyDescent="0.25">
      <c r="A33" t="s">
        <v>314</v>
      </c>
      <c r="B33" s="6">
        <v>100000</v>
      </c>
      <c r="C33" s="6">
        <v>101700</v>
      </c>
      <c r="D33" s="6">
        <v>96800</v>
      </c>
      <c r="E33" s="6">
        <v>88000</v>
      </c>
      <c r="F33" s="6">
        <v>97500</v>
      </c>
      <c r="G33" s="6">
        <v>99500</v>
      </c>
    </row>
    <row r="34" spans="1:7" x14ac:dyDescent="0.25">
      <c r="A34" t="s">
        <v>315</v>
      </c>
      <c r="B34" s="6">
        <v>105000</v>
      </c>
      <c r="C34" s="6">
        <v>100000</v>
      </c>
      <c r="D34" s="6">
        <v>100000</v>
      </c>
      <c r="E34" s="6">
        <v>87000</v>
      </c>
      <c r="F34" s="6">
        <v>100100</v>
      </c>
      <c r="G34" s="6">
        <v>93000</v>
      </c>
    </row>
    <row r="35" spans="1:7" x14ac:dyDescent="0.25">
      <c r="A35" t="s">
        <v>316</v>
      </c>
      <c r="B35" s="6">
        <v>100000</v>
      </c>
      <c r="C35" s="6">
        <v>103000</v>
      </c>
      <c r="D35" s="6">
        <v>91300</v>
      </c>
      <c r="E35" s="6">
        <v>91200</v>
      </c>
      <c r="F35" s="6">
        <v>95000</v>
      </c>
      <c r="G35" s="6">
        <v>94400</v>
      </c>
    </row>
    <row r="36" spans="1:7" x14ac:dyDescent="0.25">
      <c r="A36" t="s">
        <v>317</v>
      </c>
      <c r="B36" s="6">
        <v>78300</v>
      </c>
      <c r="C36" s="6">
        <v>86000</v>
      </c>
      <c r="D36" s="6">
        <v>79000</v>
      </c>
      <c r="E36" s="6">
        <v>82400</v>
      </c>
      <c r="F36" s="6">
        <v>79000</v>
      </c>
      <c r="G36" s="6">
        <v>83700</v>
      </c>
    </row>
    <row r="37" spans="1:7" x14ac:dyDescent="0.25">
      <c r="A37" t="s">
        <v>318</v>
      </c>
      <c r="B37" s="6" t="s">
        <v>222</v>
      </c>
      <c r="C37" s="6" t="s">
        <v>222</v>
      </c>
      <c r="D37" s="6">
        <v>75000</v>
      </c>
      <c r="E37" s="6">
        <v>67000</v>
      </c>
      <c r="F37" s="6">
        <v>78000</v>
      </c>
      <c r="G37" s="6">
        <v>74800</v>
      </c>
    </row>
    <row r="38" spans="1:7" x14ac:dyDescent="0.25">
      <c r="A38" t="s">
        <v>319</v>
      </c>
      <c r="B38" s="6">
        <v>81800</v>
      </c>
      <c r="C38" s="6">
        <v>86300</v>
      </c>
      <c r="D38" s="6">
        <v>77000</v>
      </c>
      <c r="E38" s="6">
        <v>79300</v>
      </c>
      <c r="F38" s="6">
        <v>78300</v>
      </c>
      <c r="G38" s="6">
        <v>80000</v>
      </c>
    </row>
    <row r="39" spans="1:7" x14ac:dyDescent="0.25">
      <c r="A39" t="s">
        <v>320</v>
      </c>
      <c r="B39" s="6">
        <v>85000</v>
      </c>
      <c r="C39" s="6">
        <v>92000</v>
      </c>
      <c r="D39" s="6">
        <v>83000</v>
      </c>
      <c r="E39" s="6">
        <v>85000</v>
      </c>
      <c r="F39" s="6">
        <v>83500</v>
      </c>
      <c r="G39" s="6">
        <v>86000</v>
      </c>
    </row>
    <row r="40" spans="1:7" x14ac:dyDescent="0.25">
      <c r="A40" t="s">
        <v>321</v>
      </c>
      <c r="B40" s="6">
        <v>80000</v>
      </c>
      <c r="C40" s="6">
        <v>80000</v>
      </c>
      <c r="D40" s="6">
        <v>72000</v>
      </c>
      <c r="E40" s="6">
        <v>73000</v>
      </c>
      <c r="F40" s="6">
        <v>74000</v>
      </c>
      <c r="G40" s="6">
        <v>75000</v>
      </c>
    </row>
    <row r="41" spans="1:7" x14ac:dyDescent="0.25">
      <c r="A41" t="s">
        <v>322</v>
      </c>
      <c r="B41" s="6">
        <v>100000</v>
      </c>
      <c r="C41" s="6">
        <v>103000</v>
      </c>
      <c r="D41" s="6">
        <v>84000</v>
      </c>
      <c r="E41" s="6">
        <v>80000</v>
      </c>
      <c r="F41" s="6">
        <v>90000</v>
      </c>
      <c r="G41" s="6">
        <v>97600</v>
      </c>
    </row>
    <row r="42" spans="1:7" x14ac:dyDescent="0.25">
      <c r="A42" t="s">
        <v>323</v>
      </c>
      <c r="B42" s="6">
        <v>107000</v>
      </c>
      <c r="C42" s="6">
        <v>100000</v>
      </c>
      <c r="D42" s="6" t="s">
        <v>222</v>
      </c>
      <c r="E42" s="6" t="s">
        <v>222</v>
      </c>
      <c r="F42" s="6">
        <v>97200</v>
      </c>
      <c r="G42" s="6">
        <v>100000</v>
      </c>
    </row>
    <row r="43" spans="1:7" x14ac:dyDescent="0.25">
      <c r="A43" t="s">
        <v>324</v>
      </c>
      <c r="B43" s="6" t="s">
        <v>222</v>
      </c>
      <c r="C43" s="6" t="s">
        <v>222</v>
      </c>
      <c r="D43" s="6" t="s">
        <v>222</v>
      </c>
      <c r="E43" s="6" t="s">
        <v>222</v>
      </c>
      <c r="F43" s="6" t="s">
        <v>222</v>
      </c>
      <c r="G43" s="6" t="s">
        <v>222</v>
      </c>
    </row>
    <row r="44" spans="1:7" x14ac:dyDescent="0.25">
      <c r="A44" t="s">
        <v>325</v>
      </c>
      <c r="B44" s="6" t="s">
        <v>222</v>
      </c>
      <c r="C44" s="6" t="s">
        <v>222</v>
      </c>
      <c r="D44" s="6">
        <v>63300</v>
      </c>
      <c r="E44" s="6">
        <v>80000</v>
      </c>
      <c r="F44" s="6">
        <v>65400</v>
      </c>
      <c r="G44" s="6">
        <v>79100</v>
      </c>
    </row>
    <row r="45" spans="1:7" x14ac:dyDescent="0.25">
      <c r="A45" t="s">
        <v>327</v>
      </c>
      <c r="B45" s="6" t="s">
        <v>222</v>
      </c>
      <c r="C45" s="6" t="s">
        <v>222</v>
      </c>
      <c r="D45" s="6" t="s">
        <v>222</v>
      </c>
      <c r="E45" s="6" t="s">
        <v>222</v>
      </c>
      <c r="F45" s="6" t="s">
        <v>222</v>
      </c>
      <c r="G45" s="6" t="s">
        <v>222</v>
      </c>
    </row>
    <row r="46" spans="1:7" x14ac:dyDescent="0.25">
      <c r="A46" t="s">
        <v>328</v>
      </c>
      <c r="B46" s="6">
        <v>72000</v>
      </c>
      <c r="C46" s="6">
        <v>74900</v>
      </c>
      <c r="D46" s="6">
        <v>70000</v>
      </c>
      <c r="E46" s="6">
        <v>67300</v>
      </c>
      <c r="F46" s="6">
        <v>70000</v>
      </c>
      <c r="G46" s="6">
        <v>70000</v>
      </c>
    </row>
    <row r="47" spans="1:7" x14ac:dyDescent="0.25">
      <c r="A47" t="s">
        <v>329</v>
      </c>
      <c r="B47" s="6" t="s">
        <v>222</v>
      </c>
      <c r="C47" s="6" t="s">
        <v>159</v>
      </c>
      <c r="D47" s="6" t="s">
        <v>222</v>
      </c>
      <c r="E47" s="6" t="s">
        <v>222</v>
      </c>
      <c r="F47" s="6" t="s">
        <v>222</v>
      </c>
      <c r="G47" s="6" t="s">
        <v>222</v>
      </c>
    </row>
    <row r="48" spans="1:7" x14ac:dyDescent="0.25">
      <c r="A48" s="4" t="s">
        <v>213</v>
      </c>
      <c r="B48" s="4">
        <v>96000</v>
      </c>
      <c r="C48" s="4">
        <v>99000</v>
      </c>
      <c r="D48" s="4">
        <v>83500</v>
      </c>
      <c r="E48" s="4">
        <v>85000</v>
      </c>
      <c r="F48" s="4">
        <v>87500</v>
      </c>
      <c r="G48" s="4">
        <v>89700</v>
      </c>
    </row>
    <row r="49" spans="1:7" x14ac:dyDescent="0.25">
      <c r="A49" t="s">
        <v>214</v>
      </c>
      <c r="B49">
        <v>15800</v>
      </c>
      <c r="C49">
        <v>15200</v>
      </c>
      <c r="D49">
        <v>14700</v>
      </c>
      <c r="E49">
        <v>13100</v>
      </c>
      <c r="F49">
        <v>14100</v>
      </c>
      <c r="G49">
        <v>13600</v>
      </c>
    </row>
    <row r="51" spans="1:7" x14ac:dyDescent="0.25">
      <c r="A51" t="s">
        <v>171</v>
      </c>
    </row>
    <row r="52" spans="1:7" x14ac:dyDescent="0.25">
      <c r="A52" t="s">
        <v>363</v>
      </c>
    </row>
    <row r="53" spans="1:7" x14ac:dyDescent="0.25">
      <c r="A53" t="s">
        <v>235</v>
      </c>
    </row>
    <row r="54" spans="1:7" x14ac:dyDescent="0.25">
      <c r="A54" t="s">
        <v>236</v>
      </c>
    </row>
    <row r="56" spans="1:7" x14ac:dyDescent="0.25">
      <c r="A56" t="s">
        <v>179</v>
      </c>
    </row>
    <row r="57" spans="1:7" x14ac:dyDescent="0.25">
      <c r="A57" t="s">
        <v>183</v>
      </c>
    </row>
    <row r="58" spans="1:7" x14ac:dyDescent="0.25">
      <c r="A58" t="s">
        <v>218</v>
      </c>
    </row>
    <row r="60" spans="1:7" x14ac:dyDescent="0.25">
      <c r="A60" t="s">
        <v>219</v>
      </c>
    </row>
    <row r="61" spans="1:7" x14ac:dyDescent="0.25">
      <c r="A61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61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43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229</v>
      </c>
      <c r="D2" s="5" t="s">
        <v>227</v>
      </c>
      <c r="E2" s="5" t="s">
        <v>230</v>
      </c>
      <c r="F2" s="5" t="s">
        <v>228</v>
      </c>
      <c r="G2" s="5" t="s">
        <v>231</v>
      </c>
    </row>
    <row r="3" spans="1:8" x14ac:dyDescent="0.25">
      <c r="A3" t="s">
        <v>284</v>
      </c>
      <c r="B3" s="6">
        <v>87500</v>
      </c>
      <c r="C3" s="6">
        <v>93000</v>
      </c>
      <c r="D3" s="6">
        <v>82000</v>
      </c>
      <c r="E3" s="6">
        <v>86900</v>
      </c>
      <c r="F3" s="6">
        <v>86100</v>
      </c>
      <c r="G3" s="6">
        <v>90000</v>
      </c>
    </row>
    <row r="4" spans="1:8" x14ac:dyDescent="0.25">
      <c r="A4" t="s">
        <v>285</v>
      </c>
      <c r="B4" s="6" t="s">
        <v>222</v>
      </c>
      <c r="C4" s="6" t="s">
        <v>222</v>
      </c>
      <c r="D4" s="6" t="s">
        <v>222</v>
      </c>
      <c r="E4" s="6" t="s">
        <v>222</v>
      </c>
      <c r="F4" s="6" t="s">
        <v>222</v>
      </c>
      <c r="G4" s="6" t="s">
        <v>222</v>
      </c>
    </row>
    <row r="5" spans="1:8" x14ac:dyDescent="0.25">
      <c r="A5" t="s">
        <v>286</v>
      </c>
      <c r="B5" s="6">
        <v>87400</v>
      </c>
      <c r="C5" s="6">
        <v>90000</v>
      </c>
      <c r="D5" s="6">
        <v>85600</v>
      </c>
      <c r="E5" s="6">
        <v>86900</v>
      </c>
      <c r="F5" s="6">
        <v>86100</v>
      </c>
      <c r="G5" s="6">
        <v>87100</v>
      </c>
    </row>
    <row r="6" spans="1:8" x14ac:dyDescent="0.25">
      <c r="A6" t="s">
        <v>287</v>
      </c>
      <c r="B6" s="6" t="s">
        <v>222</v>
      </c>
      <c r="C6" s="6" t="s">
        <v>222</v>
      </c>
      <c r="D6" s="6">
        <v>92000</v>
      </c>
      <c r="E6" s="6" t="s">
        <v>222</v>
      </c>
      <c r="F6" s="6">
        <v>90000</v>
      </c>
      <c r="G6" s="6">
        <v>95000</v>
      </c>
    </row>
    <row r="7" spans="1:8" x14ac:dyDescent="0.25">
      <c r="A7" t="s">
        <v>288</v>
      </c>
      <c r="B7" s="6">
        <v>92000</v>
      </c>
      <c r="C7" s="6">
        <v>99000</v>
      </c>
      <c r="D7" s="6" t="s">
        <v>222</v>
      </c>
      <c r="E7" s="6" t="s">
        <v>222</v>
      </c>
      <c r="F7" s="6">
        <v>92000</v>
      </c>
      <c r="G7" s="6">
        <v>97500</v>
      </c>
    </row>
    <row r="8" spans="1:8" x14ac:dyDescent="0.25">
      <c r="A8" t="s">
        <v>289</v>
      </c>
      <c r="B8" s="6">
        <v>92000</v>
      </c>
      <c r="C8" s="6" t="s">
        <v>222</v>
      </c>
      <c r="D8" s="6" t="s">
        <v>222</v>
      </c>
      <c r="E8" s="6" t="s">
        <v>222</v>
      </c>
      <c r="F8" s="6">
        <v>91000</v>
      </c>
      <c r="G8" s="6" t="s">
        <v>222</v>
      </c>
    </row>
    <row r="9" spans="1:8" x14ac:dyDescent="0.25">
      <c r="A9" t="s">
        <v>290</v>
      </c>
      <c r="B9" s="6">
        <v>90000</v>
      </c>
      <c r="C9" s="6">
        <v>84000</v>
      </c>
      <c r="D9" s="6" t="s">
        <v>222</v>
      </c>
      <c r="E9" s="6" t="s">
        <v>222</v>
      </c>
      <c r="F9" s="6">
        <v>90800</v>
      </c>
      <c r="G9" s="6">
        <v>86500</v>
      </c>
    </row>
    <row r="10" spans="1:8" x14ac:dyDescent="0.25">
      <c r="A10" t="s">
        <v>291</v>
      </c>
      <c r="B10" s="6" t="s">
        <v>222</v>
      </c>
      <c r="C10" s="6" t="s">
        <v>222</v>
      </c>
      <c r="D10" s="6" t="s">
        <v>222</v>
      </c>
      <c r="E10" s="6" t="s">
        <v>222</v>
      </c>
      <c r="F10" s="6">
        <v>87400</v>
      </c>
      <c r="G10" s="6" t="s">
        <v>222</v>
      </c>
    </row>
    <row r="11" spans="1:8" x14ac:dyDescent="0.25">
      <c r="A11" t="s">
        <v>292</v>
      </c>
      <c r="B11" s="6">
        <v>95000</v>
      </c>
      <c r="C11" s="6">
        <v>88200</v>
      </c>
      <c r="D11" s="6" t="s">
        <v>222</v>
      </c>
      <c r="E11" s="6" t="s">
        <v>222</v>
      </c>
      <c r="F11" s="6">
        <v>94000</v>
      </c>
      <c r="G11" s="6">
        <v>90000</v>
      </c>
    </row>
    <row r="12" spans="1:8" x14ac:dyDescent="0.25">
      <c r="A12" t="s">
        <v>293</v>
      </c>
      <c r="B12" s="6">
        <v>100000</v>
      </c>
      <c r="C12" s="6">
        <v>90600</v>
      </c>
      <c r="D12" s="6" t="s">
        <v>222</v>
      </c>
      <c r="E12" s="6" t="s">
        <v>222</v>
      </c>
      <c r="F12" s="6">
        <v>95400</v>
      </c>
      <c r="G12" s="6">
        <v>91200</v>
      </c>
    </row>
    <row r="13" spans="1:8" x14ac:dyDescent="0.25">
      <c r="A13" t="s">
        <v>294</v>
      </c>
      <c r="B13" s="6" t="s">
        <v>222</v>
      </c>
      <c r="C13" s="6" t="s">
        <v>222</v>
      </c>
      <c r="D13" s="6" t="s">
        <v>222</v>
      </c>
      <c r="E13" s="6" t="s">
        <v>159</v>
      </c>
      <c r="F13" s="6" t="s">
        <v>222</v>
      </c>
      <c r="G13" s="6" t="s">
        <v>222</v>
      </c>
    </row>
    <row r="14" spans="1:8" x14ac:dyDescent="0.25">
      <c r="A14" t="s">
        <v>295</v>
      </c>
      <c r="B14" s="6" t="s">
        <v>222</v>
      </c>
      <c r="C14" s="6" t="s">
        <v>222</v>
      </c>
      <c r="D14" s="6" t="s">
        <v>222</v>
      </c>
      <c r="E14" s="6" t="s">
        <v>222</v>
      </c>
      <c r="F14" s="6" t="s">
        <v>222</v>
      </c>
      <c r="G14" s="6" t="s">
        <v>222</v>
      </c>
    </row>
    <row r="15" spans="1:8" x14ac:dyDescent="0.25">
      <c r="A15" t="s">
        <v>296</v>
      </c>
      <c r="B15" s="6" t="s">
        <v>222</v>
      </c>
      <c r="C15" s="6" t="s">
        <v>222</v>
      </c>
      <c r="D15" s="6" t="s">
        <v>159</v>
      </c>
      <c r="E15" s="6" t="s">
        <v>222</v>
      </c>
      <c r="F15" s="6" t="s">
        <v>222</v>
      </c>
      <c r="G15" s="6" t="s">
        <v>222</v>
      </c>
    </row>
    <row r="16" spans="1:8" x14ac:dyDescent="0.25">
      <c r="A16" t="s">
        <v>297</v>
      </c>
      <c r="B16" s="6" t="s">
        <v>222</v>
      </c>
      <c r="C16" s="6">
        <v>88600</v>
      </c>
      <c r="D16" s="6">
        <v>85000</v>
      </c>
      <c r="E16" s="6">
        <v>78600</v>
      </c>
      <c r="F16" s="6">
        <v>86000</v>
      </c>
      <c r="G16" s="6">
        <v>86700</v>
      </c>
    </row>
    <row r="17" spans="1:7" x14ac:dyDescent="0.25">
      <c r="A17" t="s">
        <v>298</v>
      </c>
      <c r="B17" s="6" t="s">
        <v>222</v>
      </c>
      <c r="C17" s="6" t="s">
        <v>222</v>
      </c>
      <c r="D17" s="6" t="s">
        <v>222</v>
      </c>
      <c r="E17" s="6" t="s">
        <v>222</v>
      </c>
      <c r="F17" s="6" t="s">
        <v>222</v>
      </c>
      <c r="G17" s="6" t="s">
        <v>222</v>
      </c>
    </row>
    <row r="18" spans="1:7" x14ac:dyDescent="0.25">
      <c r="A18" t="s">
        <v>299</v>
      </c>
      <c r="B18" s="6">
        <v>96000</v>
      </c>
      <c r="C18" s="6">
        <v>97200</v>
      </c>
      <c r="D18" s="6">
        <v>91200</v>
      </c>
      <c r="E18" s="6">
        <v>101500</v>
      </c>
      <c r="F18" s="6">
        <v>92500</v>
      </c>
      <c r="G18" s="6">
        <v>100000</v>
      </c>
    </row>
    <row r="19" spans="1:7" x14ac:dyDescent="0.25">
      <c r="A19" t="s">
        <v>300</v>
      </c>
      <c r="B19" s="6" t="s">
        <v>222</v>
      </c>
      <c r="C19" s="6" t="s">
        <v>222</v>
      </c>
      <c r="D19" s="6">
        <v>95000</v>
      </c>
      <c r="E19" s="6">
        <v>110000</v>
      </c>
      <c r="F19" s="6">
        <v>96500</v>
      </c>
      <c r="G19" s="6">
        <v>110000</v>
      </c>
    </row>
    <row r="20" spans="1:7" x14ac:dyDescent="0.25">
      <c r="A20" t="s">
        <v>301</v>
      </c>
      <c r="B20" s="6">
        <v>122500</v>
      </c>
      <c r="C20" s="6">
        <v>106000</v>
      </c>
      <c r="D20" s="6">
        <v>96300</v>
      </c>
      <c r="E20" s="6">
        <v>95500</v>
      </c>
      <c r="F20" s="6">
        <v>100000</v>
      </c>
      <c r="G20" s="6">
        <v>99900</v>
      </c>
    </row>
    <row r="21" spans="1:7" x14ac:dyDescent="0.25">
      <c r="A21" t="s">
        <v>302</v>
      </c>
      <c r="B21" s="6" t="s">
        <v>222</v>
      </c>
      <c r="C21" s="6" t="s">
        <v>222</v>
      </c>
      <c r="D21" s="6">
        <v>109000</v>
      </c>
      <c r="E21" s="6">
        <v>117500</v>
      </c>
      <c r="F21" s="6">
        <v>106000</v>
      </c>
      <c r="G21" s="6">
        <v>114000</v>
      </c>
    </row>
    <row r="22" spans="1:7" x14ac:dyDescent="0.25">
      <c r="A22" t="s">
        <v>303</v>
      </c>
      <c r="B22" s="6" t="s">
        <v>222</v>
      </c>
      <c r="C22" s="6" t="s">
        <v>222</v>
      </c>
      <c r="D22" s="6" t="s">
        <v>222</v>
      </c>
      <c r="E22" s="6" t="s">
        <v>222</v>
      </c>
      <c r="F22" s="6" t="s">
        <v>222</v>
      </c>
      <c r="G22" s="6" t="s">
        <v>222</v>
      </c>
    </row>
    <row r="23" spans="1:7" x14ac:dyDescent="0.25">
      <c r="A23" t="s">
        <v>304</v>
      </c>
      <c r="B23" s="6" t="s">
        <v>159</v>
      </c>
      <c r="C23" s="6" t="s">
        <v>159</v>
      </c>
      <c r="D23" s="6" t="s">
        <v>222</v>
      </c>
      <c r="E23" s="6" t="s">
        <v>222</v>
      </c>
      <c r="F23" s="6" t="s">
        <v>222</v>
      </c>
      <c r="G23" s="6" t="s">
        <v>222</v>
      </c>
    </row>
    <row r="24" spans="1:7" x14ac:dyDescent="0.25">
      <c r="A24" t="s">
        <v>305</v>
      </c>
      <c r="B24" s="6" t="s">
        <v>222</v>
      </c>
      <c r="C24" s="6" t="s">
        <v>222</v>
      </c>
      <c r="D24" s="6" t="s">
        <v>222</v>
      </c>
      <c r="E24" s="6" t="s">
        <v>222</v>
      </c>
      <c r="F24" s="6" t="s">
        <v>222</v>
      </c>
      <c r="G24" s="6" t="s">
        <v>222</v>
      </c>
    </row>
    <row r="25" spans="1:7" x14ac:dyDescent="0.25">
      <c r="A25" t="s">
        <v>306</v>
      </c>
      <c r="B25" s="6" t="s">
        <v>222</v>
      </c>
      <c r="C25" s="6" t="s">
        <v>222</v>
      </c>
      <c r="D25" s="6" t="s">
        <v>222</v>
      </c>
      <c r="E25" s="6" t="s">
        <v>222</v>
      </c>
      <c r="F25" s="6" t="s">
        <v>222</v>
      </c>
      <c r="G25" s="6" t="s">
        <v>222</v>
      </c>
    </row>
    <row r="26" spans="1:7" x14ac:dyDescent="0.25">
      <c r="A26" t="s">
        <v>307</v>
      </c>
      <c r="B26" s="6" t="s">
        <v>159</v>
      </c>
      <c r="C26" s="6" t="s">
        <v>222</v>
      </c>
      <c r="D26" s="6" t="s">
        <v>222</v>
      </c>
      <c r="E26" s="6" t="s">
        <v>222</v>
      </c>
      <c r="F26" s="6" t="s">
        <v>222</v>
      </c>
      <c r="G26" s="6" t="s">
        <v>222</v>
      </c>
    </row>
    <row r="27" spans="1:7" x14ac:dyDescent="0.25">
      <c r="A27" t="s">
        <v>308</v>
      </c>
      <c r="B27" s="6">
        <v>120000</v>
      </c>
      <c r="C27" s="6">
        <v>130000</v>
      </c>
      <c r="D27" s="6">
        <v>110000</v>
      </c>
      <c r="E27" s="6">
        <v>106000</v>
      </c>
      <c r="F27" s="6">
        <v>112500</v>
      </c>
      <c r="G27" s="6">
        <v>116500</v>
      </c>
    </row>
    <row r="28" spans="1:7" x14ac:dyDescent="0.25">
      <c r="A28" t="s">
        <v>309</v>
      </c>
      <c r="B28" s="6" t="s">
        <v>159</v>
      </c>
      <c r="C28" s="6" t="s">
        <v>159</v>
      </c>
      <c r="D28" s="6" t="s">
        <v>159</v>
      </c>
      <c r="E28" s="6" t="s">
        <v>159</v>
      </c>
      <c r="F28" s="6" t="s">
        <v>159</v>
      </c>
      <c r="G28" s="6" t="s">
        <v>159</v>
      </c>
    </row>
    <row r="29" spans="1:7" x14ac:dyDescent="0.25">
      <c r="A29" t="s">
        <v>310</v>
      </c>
      <c r="B29" s="6" t="s">
        <v>222</v>
      </c>
      <c r="C29" s="6" t="s">
        <v>159</v>
      </c>
      <c r="D29" s="6" t="s">
        <v>222</v>
      </c>
      <c r="E29" s="6" t="s">
        <v>222</v>
      </c>
      <c r="F29" s="6" t="s">
        <v>222</v>
      </c>
      <c r="G29" s="6" t="s">
        <v>222</v>
      </c>
    </row>
    <row r="30" spans="1:7" x14ac:dyDescent="0.25">
      <c r="A30" t="s">
        <v>311</v>
      </c>
      <c r="B30" s="6" t="s">
        <v>222</v>
      </c>
      <c r="C30" s="6" t="s">
        <v>222</v>
      </c>
      <c r="D30" s="6" t="s">
        <v>222</v>
      </c>
      <c r="E30" s="6" t="s">
        <v>222</v>
      </c>
      <c r="F30" s="6" t="s">
        <v>222</v>
      </c>
      <c r="G30" s="6" t="s">
        <v>222</v>
      </c>
    </row>
    <row r="31" spans="1:7" x14ac:dyDescent="0.25">
      <c r="A31" t="s">
        <v>312</v>
      </c>
      <c r="B31" s="6">
        <v>113900</v>
      </c>
      <c r="C31" s="6" t="s">
        <v>222</v>
      </c>
      <c r="D31" s="6" t="s">
        <v>222</v>
      </c>
      <c r="E31" s="6" t="s">
        <v>222</v>
      </c>
      <c r="F31" s="6">
        <v>107000</v>
      </c>
      <c r="G31" s="6">
        <v>110000</v>
      </c>
    </row>
    <row r="32" spans="1:7" x14ac:dyDescent="0.25">
      <c r="A32" t="s">
        <v>313</v>
      </c>
      <c r="B32" s="6" t="s">
        <v>222</v>
      </c>
      <c r="C32" s="6" t="s">
        <v>222</v>
      </c>
      <c r="D32" s="6" t="s">
        <v>222</v>
      </c>
      <c r="E32" s="6" t="s">
        <v>222</v>
      </c>
      <c r="F32" s="6" t="s">
        <v>222</v>
      </c>
      <c r="G32" s="6" t="s">
        <v>222</v>
      </c>
    </row>
    <row r="33" spans="1:7" x14ac:dyDescent="0.25">
      <c r="A33" t="s">
        <v>314</v>
      </c>
      <c r="B33" s="6" t="s">
        <v>222</v>
      </c>
      <c r="C33" s="6" t="s">
        <v>222</v>
      </c>
      <c r="D33" s="6" t="s">
        <v>222</v>
      </c>
      <c r="E33" s="6" t="s">
        <v>222</v>
      </c>
      <c r="F33" s="6" t="s">
        <v>222</v>
      </c>
      <c r="G33" s="6" t="s">
        <v>222</v>
      </c>
    </row>
    <row r="34" spans="1:7" x14ac:dyDescent="0.25">
      <c r="A34" t="s">
        <v>315</v>
      </c>
      <c r="B34" s="6" t="s">
        <v>222</v>
      </c>
      <c r="C34" s="6" t="s">
        <v>222</v>
      </c>
      <c r="D34" s="6" t="s">
        <v>222</v>
      </c>
      <c r="E34" s="6" t="s">
        <v>222</v>
      </c>
      <c r="F34" s="6" t="s">
        <v>222</v>
      </c>
      <c r="G34" s="6" t="s">
        <v>222</v>
      </c>
    </row>
    <row r="35" spans="1:7" x14ac:dyDescent="0.25">
      <c r="A35" t="s">
        <v>316</v>
      </c>
      <c r="B35" s="6" t="s">
        <v>222</v>
      </c>
      <c r="C35" s="6" t="s">
        <v>222</v>
      </c>
      <c r="D35" s="6" t="s">
        <v>222</v>
      </c>
      <c r="E35" s="6" t="s">
        <v>222</v>
      </c>
      <c r="F35" s="6" t="s">
        <v>222</v>
      </c>
      <c r="G35" s="6" t="s">
        <v>222</v>
      </c>
    </row>
    <row r="36" spans="1:7" x14ac:dyDescent="0.25">
      <c r="A36" t="s">
        <v>317</v>
      </c>
      <c r="B36" s="6">
        <v>89700</v>
      </c>
      <c r="C36" s="6">
        <v>95000</v>
      </c>
      <c r="D36" s="6">
        <v>90000</v>
      </c>
      <c r="E36" s="6">
        <v>91200</v>
      </c>
      <c r="F36" s="6">
        <v>90000</v>
      </c>
      <c r="G36" s="6">
        <v>92000</v>
      </c>
    </row>
    <row r="37" spans="1:7" x14ac:dyDescent="0.25">
      <c r="A37" t="s">
        <v>318</v>
      </c>
      <c r="B37" s="6" t="s">
        <v>222</v>
      </c>
      <c r="C37" s="6" t="s">
        <v>222</v>
      </c>
      <c r="D37" s="6" t="s">
        <v>222</v>
      </c>
      <c r="E37" s="6" t="s">
        <v>222</v>
      </c>
      <c r="F37" s="6" t="s">
        <v>222</v>
      </c>
      <c r="G37" s="6" t="s">
        <v>222</v>
      </c>
    </row>
    <row r="38" spans="1:7" x14ac:dyDescent="0.25">
      <c r="A38" t="s">
        <v>319</v>
      </c>
      <c r="B38" s="6" t="s">
        <v>159</v>
      </c>
      <c r="C38" s="6" t="s">
        <v>222</v>
      </c>
      <c r="D38" s="6" t="s">
        <v>222</v>
      </c>
      <c r="E38" s="6" t="s">
        <v>222</v>
      </c>
      <c r="F38" s="6" t="s">
        <v>222</v>
      </c>
      <c r="G38" s="6" t="s">
        <v>222</v>
      </c>
    </row>
    <row r="39" spans="1:7" x14ac:dyDescent="0.25">
      <c r="A39" t="s">
        <v>320</v>
      </c>
      <c r="B39" s="6">
        <v>99300</v>
      </c>
      <c r="C39" s="6" t="s">
        <v>222</v>
      </c>
      <c r="D39" s="6">
        <v>94000</v>
      </c>
      <c r="E39" s="6">
        <v>93800</v>
      </c>
      <c r="F39" s="6">
        <v>95000</v>
      </c>
      <c r="G39" s="6">
        <v>93900</v>
      </c>
    </row>
    <row r="40" spans="1:7" x14ac:dyDescent="0.25">
      <c r="A40" t="s">
        <v>321</v>
      </c>
      <c r="B40" s="6" t="s">
        <v>222</v>
      </c>
      <c r="C40" s="6" t="s">
        <v>222</v>
      </c>
      <c r="D40" s="6" t="s">
        <v>222</v>
      </c>
      <c r="E40" s="6" t="s">
        <v>222</v>
      </c>
      <c r="F40" s="6" t="s">
        <v>222</v>
      </c>
      <c r="G40" s="6" t="s">
        <v>222</v>
      </c>
    </row>
    <row r="41" spans="1:7" x14ac:dyDescent="0.25">
      <c r="A41" t="s">
        <v>322</v>
      </c>
      <c r="B41" s="6" t="s">
        <v>222</v>
      </c>
      <c r="C41" s="6" t="s">
        <v>159</v>
      </c>
      <c r="D41" s="6" t="s">
        <v>222</v>
      </c>
      <c r="E41" s="6" t="s">
        <v>222</v>
      </c>
      <c r="F41" s="6" t="s">
        <v>222</v>
      </c>
      <c r="G41" s="6" t="s">
        <v>222</v>
      </c>
    </row>
    <row r="42" spans="1:7" x14ac:dyDescent="0.25">
      <c r="A42" t="s">
        <v>323</v>
      </c>
      <c r="B42" s="6" t="s">
        <v>222</v>
      </c>
      <c r="C42" s="6" t="s">
        <v>222</v>
      </c>
      <c r="D42" s="6" t="s">
        <v>222</v>
      </c>
      <c r="E42" s="6" t="s">
        <v>222</v>
      </c>
      <c r="F42" s="6" t="s">
        <v>222</v>
      </c>
      <c r="G42" s="6" t="s">
        <v>222</v>
      </c>
    </row>
    <row r="43" spans="1:7" x14ac:dyDescent="0.25">
      <c r="A43" t="s">
        <v>324</v>
      </c>
      <c r="B43" s="6" t="s">
        <v>222</v>
      </c>
      <c r="C43" s="6" t="s">
        <v>222</v>
      </c>
      <c r="D43" s="6" t="s">
        <v>222</v>
      </c>
      <c r="E43" s="6" t="s">
        <v>159</v>
      </c>
      <c r="F43" s="6" t="s">
        <v>222</v>
      </c>
      <c r="G43" s="6" t="s">
        <v>222</v>
      </c>
    </row>
    <row r="44" spans="1:7" x14ac:dyDescent="0.25">
      <c r="A44" t="s">
        <v>325</v>
      </c>
      <c r="B44" s="6" t="s">
        <v>222</v>
      </c>
      <c r="C44" s="6" t="s">
        <v>222</v>
      </c>
      <c r="D44" s="6" t="s">
        <v>222</v>
      </c>
      <c r="E44" s="6" t="s">
        <v>222</v>
      </c>
      <c r="F44" s="6">
        <v>79100</v>
      </c>
      <c r="G44" s="6">
        <v>81600</v>
      </c>
    </row>
    <row r="45" spans="1:7" x14ac:dyDescent="0.25">
      <c r="A45" t="s">
        <v>327</v>
      </c>
      <c r="B45" s="6" t="s">
        <v>222</v>
      </c>
      <c r="C45" s="6" t="s">
        <v>222</v>
      </c>
      <c r="D45" s="6" t="s">
        <v>222</v>
      </c>
      <c r="E45" s="6" t="s">
        <v>222</v>
      </c>
      <c r="F45" s="6">
        <v>75000</v>
      </c>
      <c r="G45" s="6" t="s">
        <v>222</v>
      </c>
    </row>
    <row r="46" spans="1:7" x14ac:dyDescent="0.25">
      <c r="A46" t="s">
        <v>328</v>
      </c>
      <c r="B46" s="6" t="s">
        <v>222</v>
      </c>
      <c r="C46" s="6" t="s">
        <v>222</v>
      </c>
      <c r="D46" s="6" t="s">
        <v>222</v>
      </c>
      <c r="E46" s="6" t="s">
        <v>222</v>
      </c>
      <c r="F46" s="6" t="s">
        <v>222</v>
      </c>
      <c r="G46" s="6" t="s">
        <v>222</v>
      </c>
    </row>
    <row r="47" spans="1:7" x14ac:dyDescent="0.25">
      <c r="A47" t="s">
        <v>329</v>
      </c>
      <c r="B47" s="6" t="s">
        <v>159</v>
      </c>
      <c r="C47" s="6" t="s">
        <v>159</v>
      </c>
      <c r="D47" s="6" t="s">
        <v>159</v>
      </c>
      <c r="E47" s="6" t="s">
        <v>222</v>
      </c>
      <c r="F47" s="6" t="s">
        <v>159</v>
      </c>
      <c r="G47" s="6" t="s">
        <v>222</v>
      </c>
    </row>
    <row r="48" spans="1:7" x14ac:dyDescent="0.25">
      <c r="A48" s="4" t="s">
        <v>213</v>
      </c>
      <c r="B48" s="4">
        <v>95000</v>
      </c>
      <c r="C48" s="4">
        <v>96000</v>
      </c>
      <c r="D48" s="4">
        <v>91900</v>
      </c>
      <c r="E48" s="4">
        <v>93900</v>
      </c>
      <c r="F48" s="4">
        <v>93000</v>
      </c>
      <c r="G48" s="4">
        <v>95000</v>
      </c>
    </row>
    <row r="49" spans="1:7" x14ac:dyDescent="0.25">
      <c r="A49" t="s">
        <v>214</v>
      </c>
      <c r="B49">
        <v>20200</v>
      </c>
      <c r="C49">
        <v>17700</v>
      </c>
      <c r="D49">
        <v>11300</v>
      </c>
      <c r="E49">
        <v>14400</v>
      </c>
      <c r="F49">
        <v>16100</v>
      </c>
      <c r="G49">
        <v>15800</v>
      </c>
    </row>
    <row r="51" spans="1:7" x14ac:dyDescent="0.25">
      <c r="A51" t="s">
        <v>171</v>
      </c>
    </row>
    <row r="52" spans="1:7" x14ac:dyDescent="0.25">
      <c r="A52" t="s">
        <v>363</v>
      </c>
    </row>
    <row r="53" spans="1:7" x14ac:dyDescent="0.25">
      <c r="A53" t="s">
        <v>235</v>
      </c>
    </row>
    <row r="54" spans="1:7" x14ac:dyDescent="0.25">
      <c r="A54" t="s">
        <v>236</v>
      </c>
    </row>
    <row r="56" spans="1:7" x14ac:dyDescent="0.25">
      <c r="A56" t="s">
        <v>179</v>
      </c>
    </row>
    <row r="57" spans="1:7" x14ac:dyDescent="0.25">
      <c r="A57" t="s">
        <v>183</v>
      </c>
    </row>
    <row r="58" spans="1:7" x14ac:dyDescent="0.25">
      <c r="A58" t="s">
        <v>218</v>
      </c>
    </row>
    <row r="60" spans="1:7" x14ac:dyDescent="0.25">
      <c r="A60" t="s">
        <v>219</v>
      </c>
    </row>
    <row r="61" spans="1:7" x14ac:dyDescent="0.25">
      <c r="A61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2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</cols>
  <sheetData>
    <row r="1" spans="1:6" x14ac:dyDescent="0.25">
      <c r="A1" s="4" t="s">
        <v>46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369</v>
      </c>
      <c r="B3" s="6" t="s">
        <v>370</v>
      </c>
      <c r="C3" s="6" t="s">
        <v>371</v>
      </c>
      <c r="D3" s="6" t="s">
        <v>372</v>
      </c>
      <c r="E3" s="6" t="s">
        <v>373</v>
      </c>
    </row>
    <row r="4" spans="1:6" x14ac:dyDescent="0.25">
      <c r="A4" t="s">
        <v>374</v>
      </c>
      <c r="B4" s="6" t="s">
        <v>375</v>
      </c>
      <c r="C4" s="6" t="s">
        <v>376</v>
      </c>
      <c r="D4" s="6" t="s">
        <v>377</v>
      </c>
      <c r="E4" s="6" t="s">
        <v>378</v>
      </c>
    </row>
    <row r="5" spans="1:6" x14ac:dyDescent="0.25">
      <c r="A5" t="s">
        <v>379</v>
      </c>
      <c r="B5" s="6" t="s">
        <v>380</v>
      </c>
      <c r="C5" s="6" t="s">
        <v>381</v>
      </c>
      <c r="D5" s="6" t="s">
        <v>382</v>
      </c>
      <c r="E5" s="6" t="s">
        <v>383</v>
      </c>
    </row>
    <row r="6" spans="1:6" x14ac:dyDescent="0.25">
      <c r="A6" t="s">
        <v>384</v>
      </c>
      <c r="B6" s="6" t="s">
        <v>385</v>
      </c>
      <c r="C6" s="6" t="s">
        <v>386</v>
      </c>
      <c r="D6" s="6" t="s">
        <v>387</v>
      </c>
      <c r="E6" s="6" t="s">
        <v>388</v>
      </c>
    </row>
    <row r="7" spans="1:6" x14ac:dyDescent="0.25">
      <c r="A7" t="s">
        <v>389</v>
      </c>
      <c r="B7" s="6" t="s">
        <v>390</v>
      </c>
      <c r="C7" s="6" t="s">
        <v>391</v>
      </c>
      <c r="D7" s="6" t="s">
        <v>392</v>
      </c>
      <c r="E7" s="6" t="s">
        <v>393</v>
      </c>
    </row>
    <row r="8" spans="1:6" x14ac:dyDescent="0.25">
      <c r="A8" t="s">
        <v>394</v>
      </c>
      <c r="B8" s="6" t="s">
        <v>395</v>
      </c>
      <c r="C8" s="6" t="s">
        <v>396</v>
      </c>
      <c r="D8" s="6" t="s">
        <v>397</v>
      </c>
      <c r="E8" s="6" t="s">
        <v>398</v>
      </c>
    </row>
    <row r="9" spans="1:6" x14ac:dyDescent="0.25">
      <c r="A9" t="s">
        <v>399</v>
      </c>
      <c r="B9" s="6" t="s">
        <v>400</v>
      </c>
      <c r="C9" s="6" t="s">
        <v>401</v>
      </c>
      <c r="D9" s="6" t="s">
        <v>402</v>
      </c>
      <c r="E9" s="6" t="s">
        <v>403</v>
      </c>
    </row>
    <row r="10" spans="1:6" x14ac:dyDescent="0.25">
      <c r="A10" t="s">
        <v>404</v>
      </c>
      <c r="B10" s="6" t="s">
        <v>405</v>
      </c>
      <c r="C10" s="6" t="s">
        <v>406</v>
      </c>
      <c r="D10" s="6" t="s">
        <v>407</v>
      </c>
      <c r="E10" s="6" t="s">
        <v>408</v>
      </c>
    </row>
    <row r="11" spans="1:6" x14ac:dyDescent="0.25">
      <c r="A11" t="s">
        <v>409</v>
      </c>
      <c r="B11" s="6" t="s">
        <v>410</v>
      </c>
      <c r="C11" s="6" t="s">
        <v>411</v>
      </c>
      <c r="D11" s="6" t="s">
        <v>412</v>
      </c>
      <c r="E11" s="6" t="s">
        <v>413</v>
      </c>
    </row>
    <row r="12" spans="1:6" x14ac:dyDescent="0.25">
      <c r="A12" t="s">
        <v>414</v>
      </c>
      <c r="B12" s="6" t="s">
        <v>415</v>
      </c>
      <c r="C12" s="6" t="s">
        <v>416</v>
      </c>
      <c r="D12" s="6" t="s">
        <v>417</v>
      </c>
      <c r="E12" s="6" t="s">
        <v>418</v>
      </c>
    </row>
    <row r="13" spans="1:6" x14ac:dyDescent="0.25">
      <c r="A13" t="s">
        <v>419</v>
      </c>
      <c r="B13" s="6" t="s">
        <v>420</v>
      </c>
      <c r="C13" s="6" t="s">
        <v>421</v>
      </c>
      <c r="D13" s="6" t="s">
        <v>422</v>
      </c>
      <c r="E13" s="6" t="s">
        <v>423</v>
      </c>
    </row>
    <row r="14" spans="1:6" x14ac:dyDescent="0.25">
      <c r="A14" t="s">
        <v>424</v>
      </c>
      <c r="B14" s="6" t="s">
        <v>425</v>
      </c>
      <c r="C14" s="6" t="s">
        <v>426</v>
      </c>
      <c r="D14" s="6" t="s">
        <v>427</v>
      </c>
      <c r="E14" s="6" t="s">
        <v>428</v>
      </c>
    </row>
    <row r="15" spans="1:6" x14ac:dyDescent="0.25">
      <c r="A15" t="s">
        <v>429</v>
      </c>
      <c r="B15" s="6" t="s">
        <v>430</v>
      </c>
      <c r="C15" s="6" t="s">
        <v>431</v>
      </c>
      <c r="D15" s="6" t="s">
        <v>432</v>
      </c>
      <c r="E15" s="6" t="s">
        <v>433</v>
      </c>
    </row>
    <row r="16" spans="1:6" x14ac:dyDescent="0.25">
      <c r="A16" t="s">
        <v>434</v>
      </c>
      <c r="B16" s="6" t="s">
        <v>435</v>
      </c>
      <c r="C16" s="6" t="s">
        <v>431</v>
      </c>
      <c r="D16" s="6" t="s">
        <v>436</v>
      </c>
      <c r="E16" s="6" t="s">
        <v>437</v>
      </c>
    </row>
    <row r="17" spans="1:5" x14ac:dyDescent="0.25">
      <c r="A17" t="s">
        <v>438</v>
      </c>
      <c r="B17" s="6" t="s">
        <v>439</v>
      </c>
      <c r="C17" s="6" t="s">
        <v>440</v>
      </c>
      <c r="D17" s="6" t="s">
        <v>441</v>
      </c>
      <c r="E17" s="6" t="s">
        <v>442</v>
      </c>
    </row>
    <row r="18" spans="1:5" x14ac:dyDescent="0.25">
      <c r="A18" t="s">
        <v>443</v>
      </c>
      <c r="B18" s="6" t="s">
        <v>444</v>
      </c>
      <c r="C18" s="6" t="s">
        <v>445</v>
      </c>
      <c r="D18" s="6" t="s">
        <v>446</v>
      </c>
      <c r="E18" s="6" t="s">
        <v>447</v>
      </c>
    </row>
    <row r="19" spans="1:5" x14ac:dyDescent="0.25">
      <c r="A19" t="s">
        <v>448</v>
      </c>
      <c r="B19" s="6" t="s">
        <v>449</v>
      </c>
      <c r="C19" s="6" t="s">
        <v>450</v>
      </c>
      <c r="D19" s="6" t="s">
        <v>451</v>
      </c>
      <c r="E19" s="6" t="s">
        <v>452</v>
      </c>
    </row>
    <row r="20" spans="1:5" x14ac:dyDescent="0.25">
      <c r="A20" t="s">
        <v>453</v>
      </c>
      <c r="B20" s="6" t="s">
        <v>454</v>
      </c>
      <c r="C20" s="6" t="s">
        <v>455</v>
      </c>
      <c r="D20" s="6" t="s">
        <v>456</v>
      </c>
      <c r="E20" s="6" t="s">
        <v>457</v>
      </c>
    </row>
    <row r="21" spans="1:5" x14ac:dyDescent="0.25">
      <c r="A21" t="s">
        <v>458</v>
      </c>
      <c r="B21" s="6" t="s">
        <v>459</v>
      </c>
      <c r="C21" s="6" t="s">
        <v>460</v>
      </c>
      <c r="D21" s="6" t="s">
        <v>461</v>
      </c>
      <c r="E21" s="6" t="s">
        <v>462</v>
      </c>
    </row>
    <row r="22" spans="1:5" x14ac:dyDescent="0.25">
      <c r="A22" t="s">
        <v>463</v>
      </c>
      <c r="B22" s="6" t="s">
        <v>464</v>
      </c>
      <c r="C22" s="6" t="s">
        <v>465</v>
      </c>
      <c r="D22" s="6" t="s">
        <v>466</v>
      </c>
      <c r="E22" s="6" t="s">
        <v>467</v>
      </c>
    </row>
    <row r="23" spans="1:5" x14ac:dyDescent="0.25">
      <c r="A23" t="s">
        <v>468</v>
      </c>
      <c r="B23" s="6" t="s">
        <v>469</v>
      </c>
      <c r="C23" s="6" t="s">
        <v>470</v>
      </c>
      <c r="D23" s="6" t="s">
        <v>471</v>
      </c>
      <c r="E23" s="6" t="s">
        <v>472</v>
      </c>
    </row>
    <row r="24" spans="1:5" x14ac:dyDescent="0.25">
      <c r="A24" t="s">
        <v>473</v>
      </c>
      <c r="B24" s="6" t="s">
        <v>474</v>
      </c>
      <c r="C24" s="6" t="s">
        <v>475</v>
      </c>
      <c r="D24" s="6" t="s">
        <v>476</v>
      </c>
      <c r="E24" s="6" t="s">
        <v>477</v>
      </c>
    </row>
    <row r="25" spans="1:5" x14ac:dyDescent="0.25">
      <c r="A25" t="s">
        <v>478</v>
      </c>
      <c r="B25" s="6" t="s">
        <v>479</v>
      </c>
      <c r="C25" s="6" t="s">
        <v>480</v>
      </c>
      <c r="D25" s="6" t="s">
        <v>481</v>
      </c>
      <c r="E25" s="6" t="s">
        <v>482</v>
      </c>
    </row>
    <row r="26" spans="1:5" x14ac:dyDescent="0.25">
      <c r="A26" t="s">
        <v>483</v>
      </c>
      <c r="B26" s="6" t="s">
        <v>484</v>
      </c>
      <c r="C26" s="6" t="s">
        <v>485</v>
      </c>
      <c r="D26" s="6" t="s">
        <v>486</v>
      </c>
      <c r="E26" s="6" t="s">
        <v>487</v>
      </c>
    </row>
    <row r="27" spans="1:5" x14ac:dyDescent="0.25">
      <c r="A27" t="s">
        <v>488</v>
      </c>
      <c r="B27" s="6" t="s">
        <v>489</v>
      </c>
      <c r="C27" s="6" t="s">
        <v>490</v>
      </c>
      <c r="D27" s="6" t="s">
        <v>491</v>
      </c>
      <c r="E27" s="6" t="s">
        <v>492</v>
      </c>
    </row>
    <row r="28" spans="1:5" x14ac:dyDescent="0.25">
      <c r="A28" t="s">
        <v>493</v>
      </c>
      <c r="B28" s="6" t="s">
        <v>494</v>
      </c>
      <c r="C28" s="6" t="s">
        <v>495</v>
      </c>
      <c r="D28" s="6" t="s">
        <v>496</v>
      </c>
      <c r="E28" s="6" t="s">
        <v>497</v>
      </c>
    </row>
    <row r="29" spans="1:5" x14ac:dyDescent="0.25">
      <c r="A29" t="s">
        <v>498</v>
      </c>
      <c r="B29" s="6" t="s">
        <v>499</v>
      </c>
      <c r="C29" s="6" t="s">
        <v>500</v>
      </c>
      <c r="D29" s="6" t="s">
        <v>501</v>
      </c>
      <c r="E29" s="6" t="s">
        <v>502</v>
      </c>
    </row>
    <row r="30" spans="1:5" x14ac:dyDescent="0.25">
      <c r="A30" t="s">
        <v>503</v>
      </c>
      <c r="B30" s="6" t="s">
        <v>504</v>
      </c>
      <c r="C30" s="6" t="s">
        <v>505</v>
      </c>
      <c r="D30" s="6" t="s">
        <v>506</v>
      </c>
      <c r="E30" s="6" t="s">
        <v>507</v>
      </c>
    </row>
    <row r="31" spans="1:5" x14ac:dyDescent="0.25">
      <c r="A31" t="s">
        <v>508</v>
      </c>
      <c r="B31" s="6" t="s">
        <v>509</v>
      </c>
      <c r="C31" s="6" t="s">
        <v>510</v>
      </c>
      <c r="D31" s="6" t="s">
        <v>511</v>
      </c>
      <c r="E31" s="6" t="s">
        <v>512</v>
      </c>
    </row>
    <row r="32" spans="1:5" x14ac:dyDescent="0.25">
      <c r="A32" t="s">
        <v>513</v>
      </c>
      <c r="B32" s="6" t="s">
        <v>514</v>
      </c>
      <c r="C32" s="6" t="s">
        <v>515</v>
      </c>
      <c r="D32" s="6" t="s">
        <v>516</v>
      </c>
      <c r="E32" s="6" t="s">
        <v>517</v>
      </c>
    </row>
    <row r="33" spans="1:5" x14ac:dyDescent="0.25">
      <c r="A33" t="s">
        <v>518</v>
      </c>
      <c r="B33" s="6" t="s">
        <v>222</v>
      </c>
      <c r="C33" s="6" t="s">
        <v>519</v>
      </c>
      <c r="D33" s="6" t="s">
        <v>520</v>
      </c>
      <c r="E33" s="6" t="s">
        <v>222</v>
      </c>
    </row>
    <row r="34" spans="1:5" x14ac:dyDescent="0.25">
      <c r="A34" t="s">
        <v>521</v>
      </c>
      <c r="B34" s="6" t="s">
        <v>522</v>
      </c>
      <c r="C34" s="6" t="s">
        <v>523</v>
      </c>
      <c r="D34" s="6" t="s">
        <v>524</v>
      </c>
      <c r="E34" s="6" t="s">
        <v>525</v>
      </c>
    </row>
    <row r="35" spans="1:5" x14ac:dyDescent="0.25">
      <c r="A35" t="s">
        <v>526</v>
      </c>
      <c r="B35" s="6" t="s">
        <v>527</v>
      </c>
      <c r="C35" s="6" t="s">
        <v>528</v>
      </c>
      <c r="D35" s="6" t="s">
        <v>529</v>
      </c>
      <c r="E35" s="6" t="s">
        <v>530</v>
      </c>
    </row>
    <row r="36" spans="1:5" x14ac:dyDescent="0.25">
      <c r="A36" t="s">
        <v>531</v>
      </c>
      <c r="B36" s="6" t="s">
        <v>532</v>
      </c>
      <c r="C36" s="6" t="s">
        <v>533</v>
      </c>
      <c r="D36" s="6" t="s">
        <v>534</v>
      </c>
      <c r="E36" s="6" t="s">
        <v>535</v>
      </c>
    </row>
    <row r="37" spans="1:5" x14ac:dyDescent="0.25">
      <c r="A37" t="s">
        <v>536</v>
      </c>
      <c r="B37" s="6" t="s">
        <v>537</v>
      </c>
      <c r="C37" s="6" t="s">
        <v>538</v>
      </c>
      <c r="D37" s="6" t="s">
        <v>539</v>
      </c>
      <c r="E37" s="6" t="s">
        <v>540</v>
      </c>
    </row>
    <row r="38" spans="1:5" x14ac:dyDescent="0.25">
      <c r="A38" t="s">
        <v>541</v>
      </c>
      <c r="B38" s="6" t="s">
        <v>542</v>
      </c>
      <c r="C38" s="6" t="s">
        <v>543</v>
      </c>
      <c r="D38" s="6" t="s">
        <v>544</v>
      </c>
      <c r="E38" s="6" t="s">
        <v>545</v>
      </c>
    </row>
    <row r="39" spans="1:5" x14ac:dyDescent="0.25">
      <c r="A39" t="s">
        <v>546</v>
      </c>
      <c r="B39" s="6" t="s">
        <v>547</v>
      </c>
      <c r="C39" s="6" t="s">
        <v>548</v>
      </c>
      <c r="D39" s="6" t="s">
        <v>549</v>
      </c>
      <c r="E39" s="6" t="s">
        <v>550</v>
      </c>
    </row>
    <row r="40" spans="1:5" x14ac:dyDescent="0.25">
      <c r="A40" t="s">
        <v>551</v>
      </c>
      <c r="B40" s="6" t="s">
        <v>552</v>
      </c>
      <c r="C40" s="6" t="s">
        <v>553</v>
      </c>
      <c r="D40" s="6" t="s">
        <v>554</v>
      </c>
      <c r="E40" s="6" t="s">
        <v>555</v>
      </c>
    </row>
    <row r="41" spans="1:5" x14ac:dyDescent="0.25">
      <c r="A41" t="s">
        <v>556</v>
      </c>
      <c r="B41" s="6" t="s">
        <v>557</v>
      </c>
      <c r="C41" s="6" t="s">
        <v>558</v>
      </c>
      <c r="D41" s="6" t="s">
        <v>559</v>
      </c>
      <c r="E41" s="6" t="s">
        <v>560</v>
      </c>
    </row>
    <row r="42" spans="1:5" x14ac:dyDescent="0.25">
      <c r="A42" t="s">
        <v>561</v>
      </c>
      <c r="B42" s="6" t="s">
        <v>562</v>
      </c>
      <c r="C42" s="6" t="s">
        <v>563</v>
      </c>
      <c r="D42" s="6" t="s">
        <v>564</v>
      </c>
      <c r="E42" s="6" t="s">
        <v>565</v>
      </c>
    </row>
    <row r="43" spans="1:5" x14ac:dyDescent="0.25">
      <c r="A43" t="s">
        <v>566</v>
      </c>
      <c r="B43" s="6" t="s">
        <v>567</v>
      </c>
      <c r="C43" s="6" t="s">
        <v>568</v>
      </c>
      <c r="D43" s="6" t="s">
        <v>569</v>
      </c>
      <c r="E43" s="6" t="s">
        <v>570</v>
      </c>
    </row>
    <row r="44" spans="1:5" x14ac:dyDescent="0.25">
      <c r="A44" t="s">
        <v>571</v>
      </c>
      <c r="B44" t="s">
        <v>572</v>
      </c>
      <c r="C44" t="s">
        <v>573</v>
      </c>
      <c r="D44" t="s">
        <v>574</v>
      </c>
      <c r="E44" t="s">
        <v>575</v>
      </c>
    </row>
    <row r="45" spans="1:5" x14ac:dyDescent="0.25">
      <c r="A45" t="s">
        <v>214</v>
      </c>
      <c r="B45">
        <v>7.3</v>
      </c>
      <c r="C45">
        <v>3.4</v>
      </c>
      <c r="D45">
        <v>3.1</v>
      </c>
      <c r="E45">
        <v>3500</v>
      </c>
    </row>
    <row r="47" spans="1:5" x14ac:dyDescent="0.25">
      <c r="A47" t="s">
        <v>171</v>
      </c>
    </row>
    <row r="48" spans="1:5" x14ac:dyDescent="0.25">
      <c r="A48" t="s">
        <v>576</v>
      </c>
    </row>
    <row r="49" spans="1:1" x14ac:dyDescent="0.25">
      <c r="A49" t="s">
        <v>216</v>
      </c>
    </row>
    <row r="50" spans="1:1" x14ac:dyDescent="0.25">
      <c r="A50" t="s">
        <v>577</v>
      </c>
    </row>
    <row r="51" spans="1:1" x14ac:dyDescent="0.25">
      <c r="A51" t="s">
        <v>578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579</v>
      </c>
    </row>
    <row r="60" spans="1:1" x14ac:dyDescent="0.25">
      <c r="A60" t="s">
        <v>219</v>
      </c>
    </row>
    <row r="61" spans="1:1" x14ac:dyDescent="0.25">
      <c r="A61" t="s">
        <v>580</v>
      </c>
    </row>
    <row r="62" spans="1:1" x14ac:dyDescent="0.25">
      <c r="A62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62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</cols>
  <sheetData>
    <row r="1" spans="1:6" x14ac:dyDescent="0.25">
      <c r="A1" s="4" t="s">
        <v>47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369</v>
      </c>
      <c r="B3" s="6" t="s">
        <v>582</v>
      </c>
      <c r="C3" s="6" t="s">
        <v>583</v>
      </c>
      <c r="D3" s="6" t="s">
        <v>584</v>
      </c>
      <c r="E3" s="6" t="s">
        <v>585</v>
      </c>
    </row>
    <row r="4" spans="1:6" x14ac:dyDescent="0.25">
      <c r="A4" t="s">
        <v>374</v>
      </c>
      <c r="B4" s="6" t="s">
        <v>586</v>
      </c>
      <c r="C4" s="6" t="s">
        <v>587</v>
      </c>
      <c r="D4" s="6" t="s">
        <v>588</v>
      </c>
      <c r="E4" s="6" t="s">
        <v>589</v>
      </c>
    </row>
    <row r="5" spans="1:6" x14ac:dyDescent="0.25">
      <c r="A5" t="s">
        <v>379</v>
      </c>
      <c r="B5" s="6" t="s">
        <v>590</v>
      </c>
      <c r="C5" s="6" t="s">
        <v>371</v>
      </c>
      <c r="D5" s="6" t="s">
        <v>591</v>
      </c>
      <c r="E5" s="6" t="s">
        <v>592</v>
      </c>
    </row>
    <row r="6" spans="1:6" x14ac:dyDescent="0.25">
      <c r="A6" t="s">
        <v>384</v>
      </c>
      <c r="B6" s="6" t="s">
        <v>593</v>
      </c>
      <c r="C6" s="6" t="s">
        <v>594</v>
      </c>
      <c r="D6" s="6" t="s">
        <v>595</v>
      </c>
      <c r="E6" s="6" t="s">
        <v>592</v>
      </c>
    </row>
    <row r="7" spans="1:6" x14ac:dyDescent="0.25">
      <c r="A7" t="s">
        <v>389</v>
      </c>
      <c r="B7" s="6" t="s">
        <v>596</v>
      </c>
      <c r="C7" s="6" t="s">
        <v>597</v>
      </c>
      <c r="D7" s="6" t="s">
        <v>598</v>
      </c>
      <c r="E7" s="6" t="s">
        <v>599</v>
      </c>
    </row>
    <row r="8" spans="1:6" x14ac:dyDescent="0.25">
      <c r="A8" t="s">
        <v>394</v>
      </c>
      <c r="B8" s="6" t="s">
        <v>600</v>
      </c>
      <c r="C8" s="6" t="s">
        <v>601</v>
      </c>
      <c r="D8" s="6" t="s">
        <v>602</v>
      </c>
      <c r="E8" s="6" t="s">
        <v>603</v>
      </c>
    </row>
    <row r="9" spans="1:6" x14ac:dyDescent="0.25">
      <c r="A9" t="s">
        <v>399</v>
      </c>
      <c r="B9" s="6" t="s">
        <v>604</v>
      </c>
      <c r="C9" s="6" t="s">
        <v>605</v>
      </c>
      <c r="D9" s="6" t="s">
        <v>606</v>
      </c>
      <c r="E9" s="6" t="s">
        <v>550</v>
      </c>
    </row>
    <row r="10" spans="1:6" x14ac:dyDescent="0.25">
      <c r="A10" t="s">
        <v>404</v>
      </c>
      <c r="B10" s="6" t="s">
        <v>607</v>
      </c>
      <c r="C10" s="6" t="s">
        <v>608</v>
      </c>
      <c r="D10" s="6" t="s">
        <v>609</v>
      </c>
      <c r="E10" s="6" t="s">
        <v>610</v>
      </c>
    </row>
    <row r="11" spans="1:6" x14ac:dyDescent="0.25">
      <c r="A11" t="s">
        <v>409</v>
      </c>
      <c r="B11" s="6" t="s">
        <v>611</v>
      </c>
      <c r="C11" s="6" t="s">
        <v>612</v>
      </c>
      <c r="D11" s="6" t="s">
        <v>613</v>
      </c>
      <c r="E11" s="6" t="s">
        <v>614</v>
      </c>
    </row>
    <row r="12" spans="1:6" x14ac:dyDescent="0.25">
      <c r="A12" t="s">
        <v>414</v>
      </c>
      <c r="B12" s="6" t="s">
        <v>615</v>
      </c>
      <c r="C12" s="6" t="s">
        <v>616</v>
      </c>
      <c r="D12" s="6" t="s">
        <v>617</v>
      </c>
      <c r="E12" s="6" t="s">
        <v>618</v>
      </c>
    </row>
    <row r="13" spans="1:6" x14ac:dyDescent="0.25">
      <c r="A13" t="s">
        <v>419</v>
      </c>
      <c r="B13" s="6" t="s">
        <v>619</v>
      </c>
      <c r="C13" s="6" t="s">
        <v>620</v>
      </c>
      <c r="D13" s="6" t="s">
        <v>621</v>
      </c>
      <c r="E13" s="6" t="s">
        <v>622</v>
      </c>
    </row>
    <row r="14" spans="1:6" x14ac:dyDescent="0.25">
      <c r="A14" t="s">
        <v>424</v>
      </c>
      <c r="B14" s="6" t="s">
        <v>623</v>
      </c>
      <c r="C14" s="6" t="s">
        <v>624</v>
      </c>
      <c r="D14" s="6" t="s">
        <v>625</v>
      </c>
      <c r="E14" s="6" t="s">
        <v>535</v>
      </c>
    </row>
    <row r="15" spans="1:6" x14ac:dyDescent="0.25">
      <c r="A15" t="s">
        <v>429</v>
      </c>
      <c r="B15" s="6" t="s">
        <v>626</v>
      </c>
      <c r="C15" s="6" t="s">
        <v>627</v>
      </c>
      <c r="D15" s="6" t="s">
        <v>628</v>
      </c>
      <c r="E15" s="6" t="s">
        <v>629</v>
      </c>
    </row>
    <row r="16" spans="1:6" x14ac:dyDescent="0.25">
      <c r="A16" t="s">
        <v>434</v>
      </c>
      <c r="B16" s="6" t="s">
        <v>630</v>
      </c>
      <c r="C16" s="6" t="s">
        <v>631</v>
      </c>
      <c r="D16" s="6" t="s">
        <v>632</v>
      </c>
      <c r="E16" s="6" t="s">
        <v>633</v>
      </c>
    </row>
    <row r="17" spans="1:5" x14ac:dyDescent="0.25">
      <c r="A17" t="s">
        <v>438</v>
      </c>
      <c r="B17" s="6" t="s">
        <v>634</v>
      </c>
      <c r="C17" s="6" t="s">
        <v>635</v>
      </c>
      <c r="D17" s="6" t="s">
        <v>636</v>
      </c>
      <c r="E17" s="6" t="s">
        <v>637</v>
      </c>
    </row>
    <row r="18" spans="1:5" x14ac:dyDescent="0.25">
      <c r="A18" t="s">
        <v>443</v>
      </c>
      <c r="B18" s="6" t="s">
        <v>638</v>
      </c>
      <c r="C18" s="6" t="s">
        <v>639</v>
      </c>
      <c r="D18" s="6" t="s">
        <v>402</v>
      </c>
      <c r="E18" s="6" t="s">
        <v>640</v>
      </c>
    </row>
    <row r="19" spans="1:5" x14ac:dyDescent="0.25">
      <c r="A19" t="s">
        <v>448</v>
      </c>
      <c r="B19" s="6" t="s">
        <v>641</v>
      </c>
      <c r="C19" s="6" t="s">
        <v>627</v>
      </c>
      <c r="D19" s="6" t="s">
        <v>642</v>
      </c>
      <c r="E19" s="6" t="s">
        <v>633</v>
      </c>
    </row>
    <row r="20" spans="1:5" x14ac:dyDescent="0.25">
      <c r="A20" t="s">
        <v>453</v>
      </c>
      <c r="B20" s="6" t="s">
        <v>643</v>
      </c>
      <c r="C20" s="6" t="s">
        <v>644</v>
      </c>
      <c r="D20" s="6" t="s">
        <v>645</v>
      </c>
      <c r="E20" s="6" t="s">
        <v>646</v>
      </c>
    </row>
    <row r="21" spans="1:5" x14ac:dyDescent="0.25">
      <c r="A21" t="s">
        <v>458</v>
      </c>
      <c r="B21" s="6" t="s">
        <v>647</v>
      </c>
      <c r="C21" s="6" t="s">
        <v>648</v>
      </c>
      <c r="D21" s="6" t="s">
        <v>649</v>
      </c>
      <c r="E21" s="6" t="s">
        <v>535</v>
      </c>
    </row>
    <row r="22" spans="1:5" x14ac:dyDescent="0.25">
      <c r="A22" t="s">
        <v>463</v>
      </c>
      <c r="B22" s="6" t="s">
        <v>650</v>
      </c>
      <c r="C22" s="6" t="s">
        <v>651</v>
      </c>
      <c r="D22" s="6" t="s">
        <v>652</v>
      </c>
      <c r="E22" s="6" t="s">
        <v>653</v>
      </c>
    </row>
    <row r="23" spans="1:5" x14ac:dyDescent="0.25">
      <c r="A23" t="s">
        <v>468</v>
      </c>
      <c r="B23" s="6" t="s">
        <v>654</v>
      </c>
      <c r="C23" s="6" t="s">
        <v>655</v>
      </c>
      <c r="D23" s="6" t="s">
        <v>656</v>
      </c>
      <c r="E23" s="6" t="s">
        <v>657</v>
      </c>
    </row>
    <row r="24" spans="1:5" x14ac:dyDescent="0.25">
      <c r="A24" t="s">
        <v>473</v>
      </c>
      <c r="B24" s="6" t="s">
        <v>658</v>
      </c>
      <c r="C24" s="6" t="s">
        <v>659</v>
      </c>
      <c r="D24" s="6" t="s">
        <v>660</v>
      </c>
      <c r="E24" s="6" t="s">
        <v>661</v>
      </c>
    </row>
    <row r="25" spans="1:5" x14ac:dyDescent="0.25">
      <c r="A25" t="s">
        <v>478</v>
      </c>
      <c r="B25" s="6" t="s">
        <v>662</v>
      </c>
      <c r="C25" s="6" t="s">
        <v>663</v>
      </c>
      <c r="D25" s="6" t="s">
        <v>664</v>
      </c>
      <c r="E25" s="6" t="s">
        <v>665</v>
      </c>
    </row>
    <row r="26" spans="1:5" x14ac:dyDescent="0.25">
      <c r="A26" t="s">
        <v>483</v>
      </c>
      <c r="B26" s="6" t="s">
        <v>666</v>
      </c>
      <c r="C26" s="6" t="s">
        <v>667</v>
      </c>
      <c r="D26" s="6" t="s">
        <v>549</v>
      </c>
      <c r="E26" s="6" t="s">
        <v>668</v>
      </c>
    </row>
    <row r="27" spans="1:5" x14ac:dyDescent="0.25">
      <c r="A27" t="s">
        <v>488</v>
      </c>
      <c r="B27" s="6" t="s">
        <v>669</v>
      </c>
      <c r="C27" s="6" t="s">
        <v>670</v>
      </c>
      <c r="D27" s="6" t="s">
        <v>671</v>
      </c>
      <c r="E27" s="6" t="s">
        <v>672</v>
      </c>
    </row>
    <row r="28" spans="1:5" x14ac:dyDescent="0.25">
      <c r="A28" t="s">
        <v>493</v>
      </c>
      <c r="B28" s="6" t="s">
        <v>673</v>
      </c>
      <c r="C28" s="6" t="s">
        <v>674</v>
      </c>
      <c r="D28" s="6" t="s">
        <v>675</v>
      </c>
      <c r="E28" s="6" t="s">
        <v>676</v>
      </c>
    </row>
    <row r="29" spans="1:5" x14ac:dyDescent="0.25">
      <c r="A29" t="s">
        <v>498</v>
      </c>
      <c r="B29" s="6" t="s">
        <v>677</v>
      </c>
      <c r="C29" s="6" t="s">
        <v>678</v>
      </c>
      <c r="D29" s="6" t="s">
        <v>679</v>
      </c>
      <c r="E29" s="6" t="s">
        <v>680</v>
      </c>
    </row>
    <row r="30" spans="1:5" x14ac:dyDescent="0.25">
      <c r="A30" t="s">
        <v>503</v>
      </c>
      <c r="B30" s="6" t="s">
        <v>681</v>
      </c>
      <c r="C30" s="6" t="s">
        <v>682</v>
      </c>
      <c r="D30" s="6" t="s">
        <v>683</v>
      </c>
      <c r="E30" s="6" t="s">
        <v>684</v>
      </c>
    </row>
    <row r="31" spans="1:5" x14ac:dyDescent="0.25">
      <c r="A31" t="s">
        <v>508</v>
      </c>
      <c r="B31" s="6" t="s">
        <v>685</v>
      </c>
      <c r="C31" s="6" t="s">
        <v>686</v>
      </c>
      <c r="D31" s="6" t="s">
        <v>687</v>
      </c>
      <c r="E31" s="6" t="s">
        <v>688</v>
      </c>
    </row>
    <row r="32" spans="1:5" x14ac:dyDescent="0.25">
      <c r="A32" t="s">
        <v>513</v>
      </c>
      <c r="B32" s="6" t="s">
        <v>689</v>
      </c>
      <c r="C32" s="6" t="s">
        <v>690</v>
      </c>
      <c r="D32" s="6" t="s">
        <v>691</v>
      </c>
      <c r="E32" s="6" t="s">
        <v>692</v>
      </c>
    </row>
    <row r="33" spans="1:5" x14ac:dyDescent="0.25">
      <c r="A33" t="s">
        <v>518</v>
      </c>
      <c r="B33" s="6" t="s">
        <v>693</v>
      </c>
      <c r="C33" s="6" t="s">
        <v>694</v>
      </c>
      <c r="D33" s="6" t="s">
        <v>695</v>
      </c>
      <c r="E33" s="6" t="s">
        <v>696</v>
      </c>
    </row>
    <row r="34" spans="1:5" x14ac:dyDescent="0.25">
      <c r="A34" t="s">
        <v>521</v>
      </c>
      <c r="B34" s="6" t="s">
        <v>697</v>
      </c>
      <c r="C34" s="6" t="s">
        <v>698</v>
      </c>
      <c r="D34" s="6" t="s">
        <v>699</v>
      </c>
      <c r="E34" s="6" t="s">
        <v>700</v>
      </c>
    </row>
    <row r="35" spans="1:5" x14ac:dyDescent="0.25">
      <c r="A35" t="s">
        <v>526</v>
      </c>
      <c r="B35" s="6" t="s">
        <v>701</v>
      </c>
      <c r="C35" s="6" t="s">
        <v>702</v>
      </c>
      <c r="D35" s="6" t="s">
        <v>703</v>
      </c>
      <c r="E35" s="6" t="s">
        <v>704</v>
      </c>
    </row>
    <row r="36" spans="1:5" x14ac:dyDescent="0.25">
      <c r="A36" t="s">
        <v>531</v>
      </c>
      <c r="B36" s="6" t="s">
        <v>705</v>
      </c>
      <c r="C36" s="6" t="s">
        <v>706</v>
      </c>
      <c r="D36" s="6" t="s">
        <v>703</v>
      </c>
      <c r="E36" s="6" t="s">
        <v>707</v>
      </c>
    </row>
    <row r="37" spans="1:5" x14ac:dyDescent="0.25">
      <c r="A37" t="s">
        <v>536</v>
      </c>
      <c r="B37" s="6" t="s">
        <v>708</v>
      </c>
      <c r="C37" s="6" t="s">
        <v>709</v>
      </c>
      <c r="D37" s="6" t="s">
        <v>602</v>
      </c>
      <c r="E37" s="6" t="s">
        <v>710</v>
      </c>
    </row>
    <row r="38" spans="1:5" x14ac:dyDescent="0.25">
      <c r="A38" t="s">
        <v>541</v>
      </c>
      <c r="B38" s="6" t="s">
        <v>711</v>
      </c>
      <c r="C38" s="6" t="s">
        <v>712</v>
      </c>
      <c r="D38" s="6" t="s">
        <v>713</v>
      </c>
      <c r="E38" s="6" t="s">
        <v>714</v>
      </c>
    </row>
    <row r="39" spans="1:5" x14ac:dyDescent="0.25">
      <c r="A39" t="s">
        <v>546</v>
      </c>
      <c r="B39" s="6" t="s">
        <v>715</v>
      </c>
      <c r="C39" s="6" t="s">
        <v>716</v>
      </c>
      <c r="D39" s="6" t="s">
        <v>717</v>
      </c>
      <c r="E39" s="6" t="s">
        <v>718</v>
      </c>
    </row>
    <row r="40" spans="1:5" x14ac:dyDescent="0.25">
      <c r="A40" t="s">
        <v>551</v>
      </c>
      <c r="B40" s="6" t="s">
        <v>719</v>
      </c>
      <c r="C40" s="6" t="s">
        <v>720</v>
      </c>
      <c r="D40" s="6" t="s">
        <v>721</v>
      </c>
      <c r="E40" s="6" t="s">
        <v>722</v>
      </c>
    </row>
    <row r="41" spans="1:5" x14ac:dyDescent="0.25">
      <c r="A41" t="s">
        <v>556</v>
      </c>
      <c r="B41" s="6" t="s">
        <v>723</v>
      </c>
      <c r="C41" s="6" t="s">
        <v>724</v>
      </c>
      <c r="D41" s="6" t="s">
        <v>725</v>
      </c>
      <c r="E41" s="6" t="s">
        <v>550</v>
      </c>
    </row>
    <row r="42" spans="1:5" x14ac:dyDescent="0.25">
      <c r="A42" t="s">
        <v>561</v>
      </c>
      <c r="B42" s="6" t="s">
        <v>726</v>
      </c>
      <c r="C42" s="6" t="s">
        <v>727</v>
      </c>
      <c r="D42" s="6" t="s">
        <v>728</v>
      </c>
      <c r="E42" s="6" t="s">
        <v>729</v>
      </c>
    </row>
    <row r="43" spans="1:5" x14ac:dyDescent="0.25">
      <c r="A43" t="s">
        <v>566</v>
      </c>
      <c r="B43" s="6" t="s">
        <v>730</v>
      </c>
      <c r="C43" s="6" t="s">
        <v>731</v>
      </c>
      <c r="D43" s="6" t="s">
        <v>732</v>
      </c>
      <c r="E43" s="6" t="s">
        <v>676</v>
      </c>
    </row>
    <row r="44" spans="1:5" x14ac:dyDescent="0.25">
      <c r="A44" t="s">
        <v>571</v>
      </c>
      <c r="B44" t="s">
        <v>733</v>
      </c>
      <c r="C44" t="s">
        <v>734</v>
      </c>
      <c r="D44" t="s">
        <v>735</v>
      </c>
      <c r="E44" t="s">
        <v>736</v>
      </c>
    </row>
    <row r="45" spans="1:5" x14ac:dyDescent="0.25">
      <c r="A45" t="s">
        <v>214</v>
      </c>
      <c r="B45">
        <v>7</v>
      </c>
      <c r="C45">
        <v>3.3</v>
      </c>
      <c r="D45">
        <v>3.4</v>
      </c>
      <c r="E45">
        <v>3800</v>
      </c>
    </row>
    <row r="47" spans="1:5" x14ac:dyDescent="0.25">
      <c r="A47" t="s">
        <v>171</v>
      </c>
    </row>
    <row r="48" spans="1:5" x14ac:dyDescent="0.25">
      <c r="A48" t="s">
        <v>576</v>
      </c>
    </row>
    <row r="49" spans="1:1" x14ac:dyDescent="0.25">
      <c r="A49" t="s">
        <v>216</v>
      </c>
    </row>
    <row r="50" spans="1:1" x14ac:dyDescent="0.25">
      <c r="A50" t="s">
        <v>577</v>
      </c>
    </row>
    <row r="51" spans="1:1" x14ac:dyDescent="0.25">
      <c r="A51" t="s">
        <v>578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579</v>
      </c>
    </row>
    <row r="60" spans="1:1" x14ac:dyDescent="0.25">
      <c r="A60" t="s">
        <v>219</v>
      </c>
    </row>
    <row r="61" spans="1:1" x14ac:dyDescent="0.25">
      <c r="A61" t="s">
        <v>580</v>
      </c>
    </row>
    <row r="62" spans="1:1" x14ac:dyDescent="0.25">
      <c r="A62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62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</cols>
  <sheetData>
    <row r="1" spans="1:6" x14ac:dyDescent="0.25">
      <c r="A1" s="4" t="s">
        <v>48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369</v>
      </c>
      <c r="B3" s="6" t="s">
        <v>737</v>
      </c>
      <c r="C3" s="6" t="s">
        <v>738</v>
      </c>
      <c r="D3" s="6" t="s">
        <v>739</v>
      </c>
      <c r="E3" s="6" t="s">
        <v>740</v>
      </c>
    </row>
    <row r="4" spans="1:6" x14ac:dyDescent="0.25">
      <c r="A4" t="s">
        <v>374</v>
      </c>
      <c r="B4" s="6" t="s">
        <v>741</v>
      </c>
      <c r="C4" s="6" t="s">
        <v>742</v>
      </c>
      <c r="D4" s="6" t="s">
        <v>743</v>
      </c>
      <c r="E4" s="6" t="s">
        <v>744</v>
      </c>
    </row>
    <row r="5" spans="1:6" x14ac:dyDescent="0.25">
      <c r="A5" t="s">
        <v>379</v>
      </c>
      <c r="B5" s="6" t="s">
        <v>745</v>
      </c>
      <c r="C5" s="6" t="s">
        <v>746</v>
      </c>
      <c r="D5" s="6" t="s">
        <v>747</v>
      </c>
      <c r="E5" s="6" t="s">
        <v>748</v>
      </c>
    </row>
    <row r="6" spans="1:6" x14ac:dyDescent="0.25">
      <c r="A6" t="s">
        <v>384</v>
      </c>
      <c r="B6" s="6" t="s">
        <v>749</v>
      </c>
      <c r="C6" s="6" t="s">
        <v>750</v>
      </c>
      <c r="D6" s="6" t="s">
        <v>751</v>
      </c>
      <c r="E6" s="6" t="s">
        <v>752</v>
      </c>
    </row>
    <row r="7" spans="1:6" x14ac:dyDescent="0.25">
      <c r="A7" t="s">
        <v>389</v>
      </c>
      <c r="B7" s="6" t="s">
        <v>753</v>
      </c>
      <c r="C7" s="6" t="s">
        <v>754</v>
      </c>
      <c r="D7" s="6" t="s">
        <v>755</v>
      </c>
      <c r="E7" s="6" t="s">
        <v>756</v>
      </c>
    </row>
    <row r="8" spans="1:6" x14ac:dyDescent="0.25">
      <c r="A8" t="s">
        <v>394</v>
      </c>
      <c r="B8" s="6" t="s">
        <v>757</v>
      </c>
      <c r="C8" s="6" t="s">
        <v>758</v>
      </c>
      <c r="D8" s="6" t="s">
        <v>759</v>
      </c>
      <c r="E8" s="6" t="s">
        <v>760</v>
      </c>
    </row>
    <row r="9" spans="1:6" x14ac:dyDescent="0.25">
      <c r="A9" t="s">
        <v>399</v>
      </c>
      <c r="B9" s="6" t="s">
        <v>761</v>
      </c>
      <c r="C9" s="6" t="s">
        <v>762</v>
      </c>
      <c r="D9" s="6" t="s">
        <v>763</v>
      </c>
      <c r="E9" s="6" t="s">
        <v>764</v>
      </c>
    </row>
    <row r="10" spans="1:6" x14ac:dyDescent="0.25">
      <c r="A10" t="s">
        <v>404</v>
      </c>
      <c r="B10" s="6" t="s">
        <v>765</v>
      </c>
      <c r="C10" s="6" t="s">
        <v>766</v>
      </c>
      <c r="D10" s="6" t="s">
        <v>767</v>
      </c>
      <c r="E10" s="6" t="s">
        <v>768</v>
      </c>
    </row>
    <row r="11" spans="1:6" x14ac:dyDescent="0.25">
      <c r="A11" t="s">
        <v>409</v>
      </c>
      <c r="B11" s="6" t="s">
        <v>769</v>
      </c>
      <c r="C11" s="6" t="s">
        <v>770</v>
      </c>
      <c r="D11" s="6" t="s">
        <v>771</v>
      </c>
      <c r="E11" s="6" t="s">
        <v>772</v>
      </c>
    </row>
    <row r="12" spans="1:6" x14ac:dyDescent="0.25">
      <c r="A12" t="s">
        <v>414</v>
      </c>
      <c r="B12" s="6" t="s">
        <v>773</v>
      </c>
      <c r="C12" s="6" t="s">
        <v>774</v>
      </c>
      <c r="D12" s="6" t="s">
        <v>775</v>
      </c>
      <c r="E12" s="6" t="s">
        <v>776</v>
      </c>
    </row>
    <row r="13" spans="1:6" x14ac:dyDescent="0.25">
      <c r="A13" t="s">
        <v>419</v>
      </c>
      <c r="B13" s="6" t="s">
        <v>777</v>
      </c>
      <c r="C13" s="6" t="s">
        <v>778</v>
      </c>
      <c r="D13" s="6" t="s">
        <v>779</v>
      </c>
      <c r="E13" s="6" t="s">
        <v>780</v>
      </c>
    </row>
    <row r="14" spans="1:6" x14ac:dyDescent="0.25">
      <c r="A14" t="s">
        <v>424</v>
      </c>
      <c r="B14" s="6" t="s">
        <v>781</v>
      </c>
      <c r="C14" s="6" t="s">
        <v>782</v>
      </c>
      <c r="D14" s="6" t="s">
        <v>783</v>
      </c>
      <c r="E14" s="6" t="s">
        <v>784</v>
      </c>
    </row>
    <row r="15" spans="1:6" x14ac:dyDescent="0.25">
      <c r="A15" t="s">
        <v>429</v>
      </c>
      <c r="B15" s="6" t="s">
        <v>785</v>
      </c>
      <c r="C15" s="6" t="s">
        <v>786</v>
      </c>
      <c r="D15" s="6" t="s">
        <v>787</v>
      </c>
      <c r="E15" s="6" t="s">
        <v>788</v>
      </c>
    </row>
    <row r="16" spans="1:6" x14ac:dyDescent="0.25">
      <c r="A16" t="s">
        <v>434</v>
      </c>
      <c r="B16" s="6" t="s">
        <v>789</v>
      </c>
      <c r="C16" s="6" t="s">
        <v>790</v>
      </c>
      <c r="D16" s="6" t="s">
        <v>791</v>
      </c>
      <c r="E16" s="6" t="s">
        <v>792</v>
      </c>
    </row>
    <row r="17" spans="1:5" x14ac:dyDescent="0.25">
      <c r="A17" t="s">
        <v>438</v>
      </c>
      <c r="B17" s="6" t="s">
        <v>793</v>
      </c>
      <c r="C17" s="6" t="s">
        <v>794</v>
      </c>
      <c r="D17" s="6" t="s">
        <v>795</v>
      </c>
      <c r="E17" s="6" t="s">
        <v>796</v>
      </c>
    </row>
    <row r="18" spans="1:5" x14ac:dyDescent="0.25">
      <c r="A18" t="s">
        <v>443</v>
      </c>
      <c r="B18" s="6" t="s">
        <v>797</v>
      </c>
      <c r="C18" s="6" t="s">
        <v>798</v>
      </c>
      <c r="D18" s="6" t="s">
        <v>799</v>
      </c>
      <c r="E18" s="6" t="s">
        <v>800</v>
      </c>
    </row>
    <row r="19" spans="1:5" x14ac:dyDescent="0.25">
      <c r="A19" t="s">
        <v>448</v>
      </c>
      <c r="B19" s="6" t="s">
        <v>801</v>
      </c>
      <c r="C19" s="6" t="s">
        <v>802</v>
      </c>
      <c r="D19" s="6" t="s">
        <v>803</v>
      </c>
      <c r="E19" s="6" t="s">
        <v>804</v>
      </c>
    </row>
    <row r="20" spans="1:5" x14ac:dyDescent="0.25">
      <c r="A20" t="s">
        <v>453</v>
      </c>
      <c r="B20" s="6" t="s">
        <v>805</v>
      </c>
      <c r="C20" s="6" t="s">
        <v>806</v>
      </c>
      <c r="D20" s="6" t="s">
        <v>807</v>
      </c>
      <c r="E20" s="6" t="s">
        <v>808</v>
      </c>
    </row>
    <row r="21" spans="1:5" x14ac:dyDescent="0.25">
      <c r="A21" t="s">
        <v>458</v>
      </c>
      <c r="B21" s="6" t="s">
        <v>809</v>
      </c>
      <c r="C21" s="6" t="s">
        <v>810</v>
      </c>
      <c r="D21" s="6" t="s">
        <v>811</v>
      </c>
      <c r="E21" s="6" t="s">
        <v>812</v>
      </c>
    </row>
    <row r="22" spans="1:5" x14ac:dyDescent="0.25">
      <c r="A22" t="s">
        <v>463</v>
      </c>
      <c r="B22" s="6" t="s">
        <v>813</v>
      </c>
      <c r="C22" s="6" t="s">
        <v>814</v>
      </c>
      <c r="D22" s="6" t="s">
        <v>815</v>
      </c>
      <c r="E22" s="6" t="s">
        <v>816</v>
      </c>
    </row>
    <row r="23" spans="1:5" x14ac:dyDescent="0.25">
      <c r="A23" t="s">
        <v>468</v>
      </c>
      <c r="B23" s="6" t="s">
        <v>817</v>
      </c>
      <c r="C23" s="6" t="s">
        <v>818</v>
      </c>
      <c r="D23" s="6" t="s">
        <v>819</v>
      </c>
      <c r="E23" s="6" t="s">
        <v>820</v>
      </c>
    </row>
    <row r="24" spans="1:5" x14ac:dyDescent="0.25">
      <c r="A24" t="s">
        <v>473</v>
      </c>
      <c r="B24" s="6" t="s">
        <v>821</v>
      </c>
      <c r="C24" s="6" t="s">
        <v>822</v>
      </c>
      <c r="D24" s="6" t="s">
        <v>823</v>
      </c>
      <c r="E24" s="6" t="s">
        <v>824</v>
      </c>
    </row>
    <row r="25" spans="1:5" x14ac:dyDescent="0.25">
      <c r="A25" t="s">
        <v>478</v>
      </c>
      <c r="B25" s="6" t="s">
        <v>825</v>
      </c>
      <c r="C25" s="6" t="s">
        <v>826</v>
      </c>
      <c r="D25" s="6" t="s">
        <v>827</v>
      </c>
      <c r="E25" s="6" t="s">
        <v>828</v>
      </c>
    </row>
    <row r="26" spans="1:5" x14ac:dyDescent="0.25">
      <c r="A26" t="s">
        <v>483</v>
      </c>
      <c r="B26" s="6" t="s">
        <v>829</v>
      </c>
      <c r="C26" s="6" t="s">
        <v>830</v>
      </c>
      <c r="D26" s="6" t="s">
        <v>831</v>
      </c>
      <c r="E26" s="6" t="s">
        <v>832</v>
      </c>
    </row>
    <row r="27" spans="1:5" x14ac:dyDescent="0.25">
      <c r="A27" t="s">
        <v>488</v>
      </c>
      <c r="B27" s="6" t="s">
        <v>833</v>
      </c>
      <c r="C27" s="6" t="s">
        <v>834</v>
      </c>
      <c r="D27" s="6" t="s">
        <v>835</v>
      </c>
      <c r="E27" s="6" t="s">
        <v>836</v>
      </c>
    </row>
    <row r="28" spans="1:5" x14ac:dyDescent="0.25">
      <c r="A28" t="s">
        <v>493</v>
      </c>
      <c r="B28" s="6" t="s">
        <v>837</v>
      </c>
      <c r="C28" s="6" t="s">
        <v>838</v>
      </c>
      <c r="D28" s="6" t="s">
        <v>839</v>
      </c>
      <c r="E28" s="6" t="s">
        <v>840</v>
      </c>
    </row>
    <row r="29" spans="1:5" x14ac:dyDescent="0.25">
      <c r="A29" t="s">
        <v>498</v>
      </c>
      <c r="B29" s="6" t="s">
        <v>841</v>
      </c>
      <c r="C29" s="6" t="s">
        <v>842</v>
      </c>
      <c r="D29" s="6" t="s">
        <v>843</v>
      </c>
      <c r="E29" s="6" t="s">
        <v>844</v>
      </c>
    </row>
    <row r="30" spans="1:5" x14ac:dyDescent="0.25">
      <c r="A30" t="s">
        <v>503</v>
      </c>
      <c r="B30" s="6" t="s">
        <v>380</v>
      </c>
      <c r="C30" s="6" t="s">
        <v>845</v>
      </c>
      <c r="D30" s="6" t="s">
        <v>846</v>
      </c>
      <c r="E30" s="6" t="s">
        <v>847</v>
      </c>
    </row>
    <row r="31" spans="1:5" x14ac:dyDescent="0.25">
      <c r="A31" t="s">
        <v>508</v>
      </c>
      <c r="B31" s="6" t="s">
        <v>848</v>
      </c>
      <c r="C31" s="6" t="s">
        <v>849</v>
      </c>
      <c r="D31" s="6" t="s">
        <v>850</v>
      </c>
      <c r="E31" s="6" t="s">
        <v>851</v>
      </c>
    </row>
    <row r="32" spans="1:5" x14ac:dyDescent="0.25">
      <c r="A32" t="s">
        <v>513</v>
      </c>
      <c r="B32" s="6" t="s">
        <v>852</v>
      </c>
      <c r="C32" s="6" t="s">
        <v>853</v>
      </c>
      <c r="D32" s="6" t="s">
        <v>854</v>
      </c>
      <c r="E32" s="6" t="s">
        <v>855</v>
      </c>
    </row>
    <row r="33" spans="1:5" x14ac:dyDescent="0.25">
      <c r="A33" t="s">
        <v>518</v>
      </c>
      <c r="B33" s="6" t="s">
        <v>856</v>
      </c>
      <c r="C33" s="6" t="s">
        <v>857</v>
      </c>
      <c r="D33" s="6" t="s">
        <v>858</v>
      </c>
      <c r="E33" s="6" t="s">
        <v>859</v>
      </c>
    </row>
    <row r="34" spans="1:5" x14ac:dyDescent="0.25">
      <c r="A34" t="s">
        <v>521</v>
      </c>
      <c r="B34" s="6" t="s">
        <v>860</v>
      </c>
      <c r="C34" s="6" t="s">
        <v>861</v>
      </c>
      <c r="D34" s="6" t="s">
        <v>862</v>
      </c>
      <c r="E34" s="6" t="s">
        <v>863</v>
      </c>
    </row>
    <row r="35" spans="1:5" x14ac:dyDescent="0.25">
      <c r="A35" t="s">
        <v>526</v>
      </c>
      <c r="B35" s="6" t="s">
        <v>554</v>
      </c>
      <c r="C35" s="6" t="s">
        <v>864</v>
      </c>
      <c r="D35" s="6" t="s">
        <v>865</v>
      </c>
      <c r="E35" s="6" t="s">
        <v>866</v>
      </c>
    </row>
    <row r="36" spans="1:5" x14ac:dyDescent="0.25">
      <c r="A36" t="s">
        <v>531</v>
      </c>
      <c r="B36" s="6" t="s">
        <v>867</v>
      </c>
      <c r="C36" s="6" t="s">
        <v>868</v>
      </c>
      <c r="D36" s="6" t="s">
        <v>846</v>
      </c>
      <c r="E36" s="6" t="s">
        <v>869</v>
      </c>
    </row>
    <row r="37" spans="1:5" x14ac:dyDescent="0.25">
      <c r="A37" t="s">
        <v>536</v>
      </c>
      <c r="B37" s="6" t="s">
        <v>870</v>
      </c>
      <c r="C37" s="6" t="s">
        <v>871</v>
      </c>
      <c r="D37" s="6" t="s">
        <v>872</v>
      </c>
      <c r="E37" s="6" t="s">
        <v>873</v>
      </c>
    </row>
    <row r="38" spans="1:5" x14ac:dyDescent="0.25">
      <c r="A38" t="s">
        <v>541</v>
      </c>
      <c r="B38" s="6" t="s">
        <v>874</v>
      </c>
      <c r="C38" s="6" t="s">
        <v>763</v>
      </c>
      <c r="D38" s="6" t="s">
        <v>875</v>
      </c>
      <c r="E38" s="6" t="s">
        <v>876</v>
      </c>
    </row>
    <row r="39" spans="1:5" x14ac:dyDescent="0.25">
      <c r="A39" t="s">
        <v>546</v>
      </c>
      <c r="B39" s="6" t="s">
        <v>877</v>
      </c>
      <c r="C39" s="6" t="s">
        <v>878</v>
      </c>
      <c r="D39" s="6" t="s">
        <v>879</v>
      </c>
      <c r="E39" s="6" t="s">
        <v>880</v>
      </c>
    </row>
    <row r="40" spans="1:5" x14ac:dyDescent="0.25">
      <c r="A40" t="s">
        <v>551</v>
      </c>
      <c r="B40" s="6" t="s">
        <v>881</v>
      </c>
      <c r="C40" s="6" t="s">
        <v>882</v>
      </c>
      <c r="D40" s="6" t="s">
        <v>883</v>
      </c>
      <c r="E40" s="6" t="s">
        <v>884</v>
      </c>
    </row>
    <row r="41" spans="1:5" x14ac:dyDescent="0.25">
      <c r="A41" t="s">
        <v>556</v>
      </c>
      <c r="B41" s="6" t="s">
        <v>885</v>
      </c>
      <c r="C41" s="6" t="s">
        <v>886</v>
      </c>
      <c r="D41" s="6" t="s">
        <v>887</v>
      </c>
      <c r="E41" s="6" t="s">
        <v>888</v>
      </c>
    </row>
    <row r="42" spans="1:5" x14ac:dyDescent="0.25">
      <c r="A42" t="s">
        <v>561</v>
      </c>
      <c r="B42" s="6" t="s">
        <v>889</v>
      </c>
      <c r="C42" s="6" t="s">
        <v>890</v>
      </c>
      <c r="D42" s="6" t="s">
        <v>891</v>
      </c>
      <c r="E42" s="6" t="s">
        <v>892</v>
      </c>
    </row>
    <row r="43" spans="1:5" x14ac:dyDescent="0.25">
      <c r="A43" t="s">
        <v>566</v>
      </c>
      <c r="B43" s="6" t="s">
        <v>893</v>
      </c>
      <c r="C43" s="6" t="s">
        <v>894</v>
      </c>
      <c r="D43" s="6" t="s">
        <v>895</v>
      </c>
      <c r="E43" s="6" t="s">
        <v>896</v>
      </c>
    </row>
    <row r="44" spans="1:5" x14ac:dyDescent="0.25">
      <c r="A44" t="s">
        <v>571</v>
      </c>
      <c r="B44" t="s">
        <v>897</v>
      </c>
      <c r="C44" t="s">
        <v>898</v>
      </c>
      <c r="D44" t="s">
        <v>899</v>
      </c>
      <c r="E44" t="s">
        <v>900</v>
      </c>
    </row>
    <row r="45" spans="1:5" x14ac:dyDescent="0.25">
      <c r="A45" t="s">
        <v>214</v>
      </c>
      <c r="B45">
        <v>4.0999999999999996</v>
      </c>
      <c r="C45">
        <v>2.6</v>
      </c>
      <c r="D45">
        <v>2.1</v>
      </c>
      <c r="E45">
        <v>8100</v>
      </c>
    </row>
    <row r="47" spans="1:5" x14ac:dyDescent="0.25">
      <c r="A47" t="s">
        <v>171</v>
      </c>
    </row>
    <row r="48" spans="1:5" x14ac:dyDescent="0.25">
      <c r="A48" t="s">
        <v>901</v>
      </c>
    </row>
    <row r="49" spans="1:1" x14ac:dyDescent="0.25">
      <c r="A49" t="s">
        <v>216</v>
      </c>
    </row>
    <row r="50" spans="1:1" x14ac:dyDescent="0.25">
      <c r="A50" t="s">
        <v>577</v>
      </c>
    </row>
    <row r="51" spans="1:1" x14ac:dyDescent="0.25">
      <c r="A51" t="s">
        <v>578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579</v>
      </c>
    </row>
    <row r="60" spans="1:1" x14ac:dyDescent="0.25">
      <c r="A60" t="s">
        <v>219</v>
      </c>
    </row>
    <row r="61" spans="1:1" x14ac:dyDescent="0.25">
      <c r="A61" t="s">
        <v>580</v>
      </c>
    </row>
    <row r="62" spans="1:1" x14ac:dyDescent="0.25">
      <c r="A62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62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</cols>
  <sheetData>
    <row r="1" spans="1:6" x14ac:dyDescent="0.25">
      <c r="A1" s="4" t="s">
        <v>49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369</v>
      </c>
      <c r="B3" s="6" t="s">
        <v>902</v>
      </c>
      <c r="C3" s="6" t="s">
        <v>903</v>
      </c>
      <c r="D3" s="6" t="s">
        <v>904</v>
      </c>
      <c r="E3" s="6" t="s">
        <v>905</v>
      </c>
    </row>
    <row r="4" spans="1:6" x14ac:dyDescent="0.25">
      <c r="A4" t="s">
        <v>374</v>
      </c>
      <c r="B4" s="6" t="s">
        <v>906</v>
      </c>
      <c r="C4" s="6" t="s">
        <v>907</v>
      </c>
      <c r="D4" s="6" t="s">
        <v>908</v>
      </c>
      <c r="E4" s="6" t="s">
        <v>909</v>
      </c>
    </row>
    <row r="5" spans="1:6" x14ac:dyDescent="0.25">
      <c r="A5" t="s">
        <v>379</v>
      </c>
      <c r="B5" s="6" t="s">
        <v>910</v>
      </c>
      <c r="C5" s="6" t="s">
        <v>911</v>
      </c>
      <c r="D5" s="6" t="s">
        <v>912</v>
      </c>
      <c r="E5" s="6" t="s">
        <v>913</v>
      </c>
    </row>
    <row r="6" spans="1:6" x14ac:dyDescent="0.25">
      <c r="A6" t="s">
        <v>384</v>
      </c>
      <c r="B6" s="6" t="s">
        <v>914</v>
      </c>
      <c r="C6" s="6" t="s">
        <v>915</v>
      </c>
      <c r="D6" s="6" t="s">
        <v>916</v>
      </c>
      <c r="E6" s="6" t="s">
        <v>917</v>
      </c>
    </row>
    <row r="7" spans="1:6" x14ac:dyDescent="0.25">
      <c r="A7" t="s">
        <v>389</v>
      </c>
      <c r="B7" s="6" t="s">
        <v>918</v>
      </c>
      <c r="C7" s="6" t="s">
        <v>919</v>
      </c>
      <c r="D7" s="6" t="s">
        <v>920</v>
      </c>
      <c r="E7" s="6" t="s">
        <v>921</v>
      </c>
    </row>
    <row r="8" spans="1:6" x14ac:dyDescent="0.25">
      <c r="A8" t="s">
        <v>394</v>
      </c>
      <c r="B8" s="6" t="s">
        <v>922</v>
      </c>
      <c r="C8" s="6" t="s">
        <v>923</v>
      </c>
      <c r="D8" s="6" t="s">
        <v>924</v>
      </c>
      <c r="E8" s="6" t="s">
        <v>925</v>
      </c>
    </row>
    <row r="9" spans="1:6" x14ac:dyDescent="0.25">
      <c r="A9" t="s">
        <v>399</v>
      </c>
      <c r="B9" s="6" t="s">
        <v>926</v>
      </c>
      <c r="C9" s="6" t="s">
        <v>927</v>
      </c>
      <c r="D9" s="6" t="s">
        <v>928</v>
      </c>
      <c r="E9" s="6" t="s">
        <v>929</v>
      </c>
    </row>
    <row r="10" spans="1:6" x14ac:dyDescent="0.25">
      <c r="A10" t="s">
        <v>404</v>
      </c>
      <c r="B10" s="6" t="s">
        <v>930</v>
      </c>
      <c r="C10" s="6" t="s">
        <v>931</v>
      </c>
      <c r="D10" s="6" t="s">
        <v>932</v>
      </c>
      <c r="E10" s="6" t="s">
        <v>933</v>
      </c>
    </row>
    <row r="11" spans="1:6" x14ac:dyDescent="0.25">
      <c r="A11" t="s">
        <v>409</v>
      </c>
      <c r="B11" s="6" t="s">
        <v>934</v>
      </c>
      <c r="C11" s="6" t="s">
        <v>935</v>
      </c>
      <c r="D11" s="6" t="s">
        <v>936</v>
      </c>
      <c r="E11" s="6" t="s">
        <v>937</v>
      </c>
    </row>
    <row r="12" spans="1:6" x14ac:dyDescent="0.25">
      <c r="A12" t="s">
        <v>414</v>
      </c>
      <c r="B12" s="6" t="s">
        <v>938</v>
      </c>
      <c r="C12" s="6" t="s">
        <v>456</v>
      </c>
      <c r="D12" s="6" t="s">
        <v>939</v>
      </c>
      <c r="E12" s="6" t="s">
        <v>940</v>
      </c>
    </row>
    <row r="13" spans="1:6" x14ac:dyDescent="0.25">
      <c r="A13" t="s">
        <v>419</v>
      </c>
      <c r="B13" s="6" t="s">
        <v>941</v>
      </c>
      <c r="C13" s="6" t="s">
        <v>942</v>
      </c>
      <c r="D13" s="6" t="s">
        <v>943</v>
      </c>
      <c r="E13" s="6" t="s">
        <v>944</v>
      </c>
    </row>
    <row r="14" spans="1:6" x14ac:dyDescent="0.25">
      <c r="A14" t="s">
        <v>424</v>
      </c>
      <c r="B14" s="6" t="s">
        <v>945</v>
      </c>
      <c r="C14" s="6" t="s">
        <v>946</v>
      </c>
      <c r="D14" s="6" t="s">
        <v>947</v>
      </c>
      <c r="E14" s="6" t="s">
        <v>948</v>
      </c>
    </row>
    <row r="15" spans="1:6" x14ac:dyDescent="0.25">
      <c r="A15" t="s">
        <v>429</v>
      </c>
      <c r="B15" s="6" t="s">
        <v>949</v>
      </c>
      <c r="C15" s="6" t="s">
        <v>950</v>
      </c>
      <c r="D15" s="6" t="s">
        <v>951</v>
      </c>
      <c r="E15" s="6" t="s">
        <v>952</v>
      </c>
    </row>
    <row r="16" spans="1:6" x14ac:dyDescent="0.25">
      <c r="A16" t="s">
        <v>434</v>
      </c>
      <c r="B16" s="6" t="s">
        <v>953</v>
      </c>
      <c r="C16" s="6" t="s">
        <v>954</v>
      </c>
      <c r="D16" s="6" t="s">
        <v>955</v>
      </c>
      <c r="E16" s="6" t="s">
        <v>956</v>
      </c>
    </row>
    <row r="17" spans="1:5" x14ac:dyDescent="0.25">
      <c r="A17" t="s">
        <v>438</v>
      </c>
      <c r="B17" s="6" t="s">
        <v>957</v>
      </c>
      <c r="C17" s="6" t="s">
        <v>958</v>
      </c>
      <c r="D17" s="6" t="s">
        <v>959</v>
      </c>
      <c r="E17" s="6" t="s">
        <v>960</v>
      </c>
    </row>
    <row r="18" spans="1:5" x14ac:dyDescent="0.25">
      <c r="A18" t="s">
        <v>443</v>
      </c>
      <c r="B18" s="6" t="s">
        <v>961</v>
      </c>
      <c r="C18" s="6" t="s">
        <v>962</v>
      </c>
      <c r="D18" s="6" t="s">
        <v>963</v>
      </c>
      <c r="E18" s="6" t="s">
        <v>964</v>
      </c>
    </row>
    <row r="19" spans="1:5" x14ac:dyDescent="0.25">
      <c r="A19" t="s">
        <v>448</v>
      </c>
      <c r="B19" s="6" t="s">
        <v>965</v>
      </c>
      <c r="C19" s="6" t="s">
        <v>402</v>
      </c>
      <c r="D19" s="6" t="s">
        <v>966</v>
      </c>
      <c r="E19" s="6" t="s">
        <v>967</v>
      </c>
    </row>
    <row r="20" spans="1:5" x14ac:dyDescent="0.25">
      <c r="A20" t="s">
        <v>453</v>
      </c>
      <c r="B20" s="6" t="s">
        <v>968</v>
      </c>
      <c r="C20" s="6" t="s">
        <v>969</v>
      </c>
      <c r="D20" s="6" t="s">
        <v>970</v>
      </c>
      <c r="E20" s="6" t="s">
        <v>971</v>
      </c>
    </row>
    <row r="21" spans="1:5" x14ac:dyDescent="0.25">
      <c r="A21" t="s">
        <v>458</v>
      </c>
      <c r="B21" s="6" t="s">
        <v>972</v>
      </c>
      <c r="C21" s="6" t="s">
        <v>973</v>
      </c>
      <c r="D21" s="6" t="s">
        <v>974</v>
      </c>
      <c r="E21" s="6" t="s">
        <v>975</v>
      </c>
    </row>
    <row r="22" spans="1:5" x14ac:dyDescent="0.25">
      <c r="A22" t="s">
        <v>463</v>
      </c>
      <c r="B22" s="6" t="s">
        <v>976</v>
      </c>
      <c r="C22" s="6" t="s">
        <v>977</v>
      </c>
      <c r="D22" s="6" t="s">
        <v>978</v>
      </c>
      <c r="E22" s="6" t="s">
        <v>979</v>
      </c>
    </row>
    <row r="23" spans="1:5" x14ac:dyDescent="0.25">
      <c r="A23" t="s">
        <v>468</v>
      </c>
      <c r="B23" s="6" t="s">
        <v>980</v>
      </c>
      <c r="C23" s="6" t="s">
        <v>981</v>
      </c>
      <c r="D23" s="6" t="s">
        <v>496</v>
      </c>
      <c r="E23" s="6" t="s">
        <v>982</v>
      </c>
    </row>
    <row r="24" spans="1:5" x14ac:dyDescent="0.25">
      <c r="A24" t="s">
        <v>473</v>
      </c>
      <c r="B24" s="6" t="s">
        <v>983</v>
      </c>
      <c r="C24" s="6" t="s">
        <v>984</v>
      </c>
      <c r="D24" s="6" t="s">
        <v>985</v>
      </c>
      <c r="E24" s="6" t="s">
        <v>986</v>
      </c>
    </row>
    <row r="25" spans="1:5" x14ac:dyDescent="0.25">
      <c r="A25" t="s">
        <v>478</v>
      </c>
      <c r="B25" s="6" t="s">
        <v>987</v>
      </c>
      <c r="C25" s="6" t="s">
        <v>988</v>
      </c>
      <c r="D25" s="6" t="s">
        <v>989</v>
      </c>
      <c r="E25" s="6" t="s">
        <v>990</v>
      </c>
    </row>
    <row r="26" spans="1:5" x14ac:dyDescent="0.25">
      <c r="A26" t="s">
        <v>483</v>
      </c>
      <c r="B26" s="6" t="s">
        <v>991</v>
      </c>
      <c r="C26" s="6" t="s">
        <v>992</v>
      </c>
      <c r="D26" s="6" t="s">
        <v>993</v>
      </c>
      <c r="E26" s="6" t="s">
        <v>994</v>
      </c>
    </row>
    <row r="27" spans="1:5" x14ac:dyDescent="0.25">
      <c r="A27" t="s">
        <v>488</v>
      </c>
      <c r="B27" s="6" t="s">
        <v>995</v>
      </c>
      <c r="C27" s="6" t="s">
        <v>996</v>
      </c>
      <c r="D27" s="6" t="s">
        <v>997</v>
      </c>
      <c r="E27" s="6" t="s">
        <v>998</v>
      </c>
    </row>
    <row r="28" spans="1:5" x14ac:dyDescent="0.25">
      <c r="A28" t="s">
        <v>493</v>
      </c>
      <c r="B28" s="6" t="s">
        <v>999</v>
      </c>
      <c r="C28" s="6" t="s">
        <v>1000</v>
      </c>
      <c r="D28" s="6" t="s">
        <v>803</v>
      </c>
      <c r="E28" s="6" t="s">
        <v>1001</v>
      </c>
    </row>
    <row r="29" spans="1:5" x14ac:dyDescent="0.25">
      <c r="A29" t="s">
        <v>498</v>
      </c>
      <c r="B29" s="6" t="s">
        <v>1002</v>
      </c>
      <c r="C29" s="6" t="s">
        <v>1003</v>
      </c>
      <c r="D29" s="6" t="s">
        <v>1004</v>
      </c>
      <c r="E29" s="6" t="s">
        <v>1005</v>
      </c>
    </row>
    <row r="30" spans="1:5" x14ac:dyDescent="0.25">
      <c r="A30" t="s">
        <v>503</v>
      </c>
      <c r="B30" s="6" t="s">
        <v>1006</v>
      </c>
      <c r="C30" s="6" t="s">
        <v>1007</v>
      </c>
      <c r="D30" s="6" t="s">
        <v>951</v>
      </c>
      <c r="E30" s="6" t="s">
        <v>1008</v>
      </c>
    </row>
    <row r="31" spans="1:5" x14ac:dyDescent="0.25">
      <c r="A31" t="s">
        <v>508</v>
      </c>
      <c r="B31" s="6" t="s">
        <v>1009</v>
      </c>
      <c r="C31" s="6" t="s">
        <v>1010</v>
      </c>
      <c r="D31" s="6" t="s">
        <v>1011</v>
      </c>
      <c r="E31" s="6" t="s">
        <v>1012</v>
      </c>
    </row>
    <row r="32" spans="1:5" x14ac:dyDescent="0.25">
      <c r="A32" t="s">
        <v>513</v>
      </c>
      <c r="B32" s="6" t="s">
        <v>426</v>
      </c>
      <c r="C32" s="6" t="s">
        <v>1013</v>
      </c>
      <c r="D32" s="6" t="s">
        <v>1014</v>
      </c>
      <c r="E32" s="6" t="s">
        <v>1015</v>
      </c>
    </row>
    <row r="33" spans="1:5" x14ac:dyDescent="0.25">
      <c r="A33" t="s">
        <v>518</v>
      </c>
      <c r="B33" s="6" t="s">
        <v>1016</v>
      </c>
      <c r="C33" s="6" t="s">
        <v>1017</v>
      </c>
      <c r="D33" s="6" t="s">
        <v>1018</v>
      </c>
      <c r="E33" s="6" t="s">
        <v>1019</v>
      </c>
    </row>
    <row r="34" spans="1:5" x14ac:dyDescent="0.25">
      <c r="A34" t="s">
        <v>521</v>
      </c>
      <c r="B34" s="6" t="s">
        <v>1020</v>
      </c>
      <c r="C34" s="6" t="s">
        <v>1021</v>
      </c>
      <c r="D34" s="6" t="s">
        <v>1022</v>
      </c>
      <c r="E34" s="6" t="s">
        <v>1023</v>
      </c>
    </row>
    <row r="35" spans="1:5" x14ac:dyDescent="0.25">
      <c r="A35" t="s">
        <v>526</v>
      </c>
      <c r="B35" s="6" t="s">
        <v>996</v>
      </c>
      <c r="C35" s="6" t="s">
        <v>1024</v>
      </c>
      <c r="D35" s="6" t="s">
        <v>1025</v>
      </c>
      <c r="E35" s="6" t="s">
        <v>1026</v>
      </c>
    </row>
    <row r="36" spans="1:5" x14ac:dyDescent="0.25">
      <c r="A36" t="s">
        <v>531</v>
      </c>
      <c r="B36" s="6" t="s">
        <v>1027</v>
      </c>
      <c r="C36" s="6" t="s">
        <v>1028</v>
      </c>
      <c r="D36" s="6" t="s">
        <v>1029</v>
      </c>
      <c r="E36" s="6" t="s">
        <v>1030</v>
      </c>
    </row>
    <row r="37" spans="1:5" x14ac:dyDescent="0.25">
      <c r="A37" t="s">
        <v>536</v>
      </c>
      <c r="B37" s="6" t="s">
        <v>1031</v>
      </c>
      <c r="C37" s="6" t="s">
        <v>1032</v>
      </c>
      <c r="D37" s="6" t="s">
        <v>1033</v>
      </c>
      <c r="E37" s="6" t="s">
        <v>1034</v>
      </c>
    </row>
    <row r="38" spans="1:5" x14ac:dyDescent="0.25">
      <c r="A38" t="s">
        <v>541</v>
      </c>
      <c r="B38" s="6" t="s">
        <v>1035</v>
      </c>
      <c r="C38" s="6" t="s">
        <v>1036</v>
      </c>
      <c r="D38" s="6" t="s">
        <v>1037</v>
      </c>
      <c r="E38" s="6" t="s">
        <v>1038</v>
      </c>
    </row>
    <row r="39" spans="1:5" x14ac:dyDescent="0.25">
      <c r="A39" t="s">
        <v>546</v>
      </c>
      <c r="B39" s="6" t="s">
        <v>1039</v>
      </c>
      <c r="C39" s="6" t="s">
        <v>1040</v>
      </c>
      <c r="D39" s="6" t="s">
        <v>1041</v>
      </c>
      <c r="E39" s="6" t="s">
        <v>1042</v>
      </c>
    </row>
    <row r="40" spans="1:5" x14ac:dyDescent="0.25">
      <c r="A40" t="s">
        <v>551</v>
      </c>
      <c r="B40" s="6" t="s">
        <v>1043</v>
      </c>
      <c r="C40" s="6" t="s">
        <v>1044</v>
      </c>
      <c r="D40" s="6" t="s">
        <v>1045</v>
      </c>
      <c r="E40" s="6" t="s">
        <v>1046</v>
      </c>
    </row>
    <row r="41" spans="1:5" x14ac:dyDescent="0.25">
      <c r="A41" t="s">
        <v>556</v>
      </c>
      <c r="B41" s="6" t="s">
        <v>1047</v>
      </c>
      <c r="C41" s="6" t="s">
        <v>1048</v>
      </c>
      <c r="D41" s="6" t="s">
        <v>1049</v>
      </c>
      <c r="E41" s="6" t="s">
        <v>1050</v>
      </c>
    </row>
    <row r="42" spans="1:5" x14ac:dyDescent="0.25">
      <c r="A42" t="s">
        <v>561</v>
      </c>
      <c r="B42" s="6" t="s">
        <v>1051</v>
      </c>
      <c r="C42" s="6" t="s">
        <v>1052</v>
      </c>
      <c r="D42" s="6" t="s">
        <v>1053</v>
      </c>
      <c r="E42" s="6" t="s">
        <v>1054</v>
      </c>
    </row>
    <row r="43" spans="1:5" x14ac:dyDescent="0.25">
      <c r="A43" t="s">
        <v>566</v>
      </c>
      <c r="B43" s="6" t="s">
        <v>1055</v>
      </c>
      <c r="C43" s="6" t="s">
        <v>938</v>
      </c>
      <c r="D43" s="6" t="s">
        <v>1056</v>
      </c>
      <c r="E43" s="6" t="s">
        <v>1057</v>
      </c>
    </row>
    <row r="44" spans="1:5" x14ac:dyDescent="0.25">
      <c r="A44" t="s">
        <v>571</v>
      </c>
      <c r="B44" t="s">
        <v>1058</v>
      </c>
      <c r="C44" t="s">
        <v>1059</v>
      </c>
      <c r="D44" t="s">
        <v>1060</v>
      </c>
      <c r="E44" t="s">
        <v>1061</v>
      </c>
    </row>
    <row r="45" spans="1:5" x14ac:dyDescent="0.25">
      <c r="A45" t="s">
        <v>214</v>
      </c>
      <c r="B45">
        <v>4.4000000000000004</v>
      </c>
      <c r="C45">
        <v>2.4</v>
      </c>
      <c r="D45">
        <v>2.2000000000000002</v>
      </c>
      <c r="E45">
        <v>8800</v>
      </c>
    </row>
    <row r="47" spans="1:5" x14ac:dyDescent="0.25">
      <c r="A47" t="s">
        <v>171</v>
      </c>
    </row>
    <row r="48" spans="1:5" x14ac:dyDescent="0.25">
      <c r="A48" t="s">
        <v>901</v>
      </c>
    </row>
    <row r="49" spans="1:1" x14ac:dyDescent="0.25">
      <c r="A49" t="s">
        <v>216</v>
      </c>
    </row>
    <row r="50" spans="1:1" x14ac:dyDescent="0.25">
      <c r="A50" t="s">
        <v>577</v>
      </c>
    </row>
    <row r="51" spans="1:1" x14ac:dyDescent="0.25">
      <c r="A51" t="s">
        <v>578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579</v>
      </c>
    </row>
    <row r="60" spans="1:1" x14ac:dyDescent="0.25">
      <c r="A60" t="s">
        <v>219</v>
      </c>
    </row>
    <row r="61" spans="1:1" x14ac:dyDescent="0.25">
      <c r="A61" t="s">
        <v>580</v>
      </c>
    </row>
    <row r="62" spans="1:1" x14ac:dyDescent="0.25">
      <c r="A62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62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</cols>
  <sheetData>
    <row r="1" spans="1:6" x14ac:dyDescent="0.25">
      <c r="A1" s="4" t="s">
        <v>50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369</v>
      </c>
      <c r="B3" s="6" t="s">
        <v>1062</v>
      </c>
      <c r="C3" s="6" t="s">
        <v>1063</v>
      </c>
      <c r="D3" s="6" t="s">
        <v>1064</v>
      </c>
      <c r="E3" s="6" t="s">
        <v>1065</v>
      </c>
    </row>
    <row r="4" spans="1:6" x14ac:dyDescent="0.25">
      <c r="A4" t="s">
        <v>374</v>
      </c>
      <c r="B4" s="6" t="s">
        <v>1066</v>
      </c>
      <c r="C4" s="6" t="s">
        <v>1067</v>
      </c>
      <c r="D4" s="6" t="s">
        <v>1068</v>
      </c>
      <c r="E4" s="6" t="s">
        <v>222</v>
      </c>
    </row>
    <row r="5" spans="1:6" x14ac:dyDescent="0.25">
      <c r="A5" t="s">
        <v>379</v>
      </c>
      <c r="B5" s="6" t="s">
        <v>222</v>
      </c>
      <c r="C5" s="6" t="s">
        <v>1069</v>
      </c>
      <c r="D5" s="6" t="s">
        <v>1070</v>
      </c>
      <c r="E5" s="6" t="s">
        <v>222</v>
      </c>
    </row>
    <row r="6" spans="1:6" x14ac:dyDescent="0.25">
      <c r="A6" t="s">
        <v>384</v>
      </c>
      <c r="B6" s="6" t="s">
        <v>1071</v>
      </c>
      <c r="C6" s="6" t="s">
        <v>1072</v>
      </c>
      <c r="D6" s="6" t="s">
        <v>1073</v>
      </c>
      <c r="E6" s="6" t="s">
        <v>222</v>
      </c>
    </row>
    <row r="7" spans="1:6" x14ac:dyDescent="0.25">
      <c r="A7" t="s">
        <v>389</v>
      </c>
      <c r="B7" s="6" t="s">
        <v>1074</v>
      </c>
      <c r="C7" s="6" t="s">
        <v>1075</v>
      </c>
      <c r="D7" s="6" t="s">
        <v>1076</v>
      </c>
      <c r="E7" s="6" t="s">
        <v>1077</v>
      </c>
    </row>
    <row r="8" spans="1:6" x14ac:dyDescent="0.25">
      <c r="A8" t="s">
        <v>394</v>
      </c>
      <c r="B8" s="6" t="s">
        <v>1078</v>
      </c>
      <c r="C8" s="6" t="s">
        <v>1079</v>
      </c>
      <c r="D8" s="6" t="s">
        <v>1080</v>
      </c>
      <c r="E8" s="6" t="s">
        <v>1081</v>
      </c>
    </row>
    <row r="9" spans="1:6" x14ac:dyDescent="0.25">
      <c r="A9" t="s">
        <v>399</v>
      </c>
      <c r="B9" s="6" t="s">
        <v>1082</v>
      </c>
      <c r="C9" s="6" t="s">
        <v>1083</v>
      </c>
      <c r="D9" s="6" t="s">
        <v>1084</v>
      </c>
      <c r="E9" s="6" t="s">
        <v>1085</v>
      </c>
    </row>
    <row r="10" spans="1:6" x14ac:dyDescent="0.25">
      <c r="A10" t="s">
        <v>404</v>
      </c>
      <c r="B10" s="6" t="s">
        <v>1086</v>
      </c>
      <c r="C10" s="6" t="s">
        <v>1087</v>
      </c>
      <c r="D10" s="6" t="s">
        <v>1088</v>
      </c>
      <c r="E10" s="6" t="s">
        <v>1089</v>
      </c>
    </row>
    <row r="11" spans="1:6" x14ac:dyDescent="0.25">
      <c r="A11" t="s">
        <v>409</v>
      </c>
      <c r="B11" s="6" t="s">
        <v>1090</v>
      </c>
      <c r="C11" s="6" t="s">
        <v>1091</v>
      </c>
      <c r="D11" s="6" t="s">
        <v>1092</v>
      </c>
      <c r="E11" s="6" t="s">
        <v>1093</v>
      </c>
    </row>
    <row r="12" spans="1:6" x14ac:dyDescent="0.25">
      <c r="A12" t="s">
        <v>414</v>
      </c>
      <c r="B12" s="6" t="s">
        <v>1094</v>
      </c>
      <c r="C12" s="6" t="s">
        <v>1095</v>
      </c>
      <c r="D12" s="6" t="s">
        <v>1096</v>
      </c>
      <c r="E12" s="6" t="s">
        <v>1097</v>
      </c>
    </row>
    <row r="13" spans="1:6" x14ac:dyDescent="0.25">
      <c r="A13" t="s">
        <v>419</v>
      </c>
      <c r="B13" s="6" t="s">
        <v>1098</v>
      </c>
      <c r="C13" s="6" t="s">
        <v>1099</v>
      </c>
      <c r="D13" s="6" t="s">
        <v>1100</v>
      </c>
      <c r="E13" s="6" t="s">
        <v>1101</v>
      </c>
    </row>
    <row r="14" spans="1:6" x14ac:dyDescent="0.25">
      <c r="A14" t="s">
        <v>424</v>
      </c>
      <c r="B14" s="6" t="s">
        <v>1102</v>
      </c>
      <c r="C14" s="6" t="s">
        <v>1103</v>
      </c>
      <c r="D14" s="6" t="s">
        <v>1104</v>
      </c>
      <c r="E14" s="6" t="s">
        <v>1105</v>
      </c>
    </row>
    <row r="15" spans="1:6" x14ac:dyDescent="0.25">
      <c r="A15" t="s">
        <v>429</v>
      </c>
      <c r="B15" s="6" t="s">
        <v>1106</v>
      </c>
      <c r="C15" s="6" t="s">
        <v>1107</v>
      </c>
      <c r="D15" s="6" t="s">
        <v>1108</v>
      </c>
      <c r="E15" s="6" t="s">
        <v>1109</v>
      </c>
    </row>
    <row r="16" spans="1:6" x14ac:dyDescent="0.25">
      <c r="A16" t="s">
        <v>434</v>
      </c>
      <c r="B16" s="6" t="s">
        <v>1110</v>
      </c>
      <c r="C16" s="6" t="s">
        <v>1111</v>
      </c>
      <c r="D16" s="6" t="s">
        <v>1112</v>
      </c>
      <c r="E16" s="6" t="s">
        <v>1113</v>
      </c>
    </row>
    <row r="17" spans="1:5" x14ac:dyDescent="0.25">
      <c r="A17" t="s">
        <v>438</v>
      </c>
      <c r="B17" s="6" t="s">
        <v>1114</v>
      </c>
      <c r="C17" s="6" t="s">
        <v>1115</v>
      </c>
      <c r="D17" s="6" t="s">
        <v>1116</v>
      </c>
      <c r="E17" s="6" t="s">
        <v>876</v>
      </c>
    </row>
    <row r="18" spans="1:5" x14ac:dyDescent="0.25">
      <c r="A18" t="s">
        <v>443</v>
      </c>
      <c r="B18" s="6" t="s">
        <v>1117</v>
      </c>
      <c r="C18" s="6" t="s">
        <v>1118</v>
      </c>
      <c r="D18" s="6" t="s">
        <v>1119</v>
      </c>
      <c r="E18" s="6" t="s">
        <v>1120</v>
      </c>
    </row>
    <row r="19" spans="1:5" x14ac:dyDescent="0.25">
      <c r="A19" t="s">
        <v>448</v>
      </c>
      <c r="B19" s="6" t="s">
        <v>1121</v>
      </c>
      <c r="C19" s="6" t="s">
        <v>1122</v>
      </c>
      <c r="D19" s="6" t="s">
        <v>1123</v>
      </c>
      <c r="E19" s="6" t="s">
        <v>1124</v>
      </c>
    </row>
    <row r="20" spans="1:5" x14ac:dyDescent="0.25">
      <c r="A20" t="s">
        <v>453</v>
      </c>
      <c r="B20" s="6" t="s">
        <v>1125</v>
      </c>
      <c r="C20" s="6" t="s">
        <v>1126</v>
      </c>
      <c r="D20" s="6" t="s">
        <v>1127</v>
      </c>
      <c r="E20" s="6" t="s">
        <v>840</v>
      </c>
    </row>
    <row r="21" spans="1:5" x14ac:dyDescent="0.25">
      <c r="A21" t="s">
        <v>458</v>
      </c>
      <c r="B21" s="6" t="s">
        <v>1128</v>
      </c>
      <c r="C21" s="6" t="s">
        <v>1129</v>
      </c>
      <c r="D21" s="6" t="s">
        <v>1130</v>
      </c>
      <c r="E21" s="6" t="s">
        <v>222</v>
      </c>
    </row>
    <row r="22" spans="1:5" x14ac:dyDescent="0.25">
      <c r="A22" t="s">
        <v>463</v>
      </c>
      <c r="B22" s="6" t="s">
        <v>1131</v>
      </c>
      <c r="C22" s="6" t="s">
        <v>1132</v>
      </c>
      <c r="D22" s="6" t="s">
        <v>1133</v>
      </c>
      <c r="E22" s="6" t="s">
        <v>1134</v>
      </c>
    </row>
    <row r="23" spans="1:5" x14ac:dyDescent="0.25">
      <c r="A23" t="s">
        <v>468</v>
      </c>
      <c r="B23" s="6" t="s">
        <v>1135</v>
      </c>
      <c r="C23" s="6" t="s">
        <v>1136</v>
      </c>
      <c r="D23" s="6" t="s">
        <v>1137</v>
      </c>
      <c r="E23" s="6" t="s">
        <v>1138</v>
      </c>
    </row>
    <row r="24" spans="1:5" x14ac:dyDescent="0.25">
      <c r="A24" t="s">
        <v>473</v>
      </c>
      <c r="B24" s="6" t="s">
        <v>1139</v>
      </c>
      <c r="C24" s="6" t="s">
        <v>1140</v>
      </c>
      <c r="D24" s="6" t="s">
        <v>1141</v>
      </c>
      <c r="E24" s="6" t="s">
        <v>1142</v>
      </c>
    </row>
    <row r="25" spans="1:5" x14ac:dyDescent="0.25">
      <c r="A25" t="s">
        <v>478</v>
      </c>
      <c r="B25" s="6" t="s">
        <v>1143</v>
      </c>
      <c r="C25" s="6" t="s">
        <v>1144</v>
      </c>
      <c r="D25" s="6" t="s">
        <v>1145</v>
      </c>
      <c r="E25" s="6" t="s">
        <v>1146</v>
      </c>
    </row>
    <row r="26" spans="1:5" x14ac:dyDescent="0.25">
      <c r="A26" t="s">
        <v>483</v>
      </c>
      <c r="B26" s="6" t="s">
        <v>1147</v>
      </c>
      <c r="C26" s="6" t="s">
        <v>1148</v>
      </c>
      <c r="D26" s="6" t="s">
        <v>1149</v>
      </c>
      <c r="E26" s="6" t="s">
        <v>1150</v>
      </c>
    </row>
    <row r="27" spans="1:5" x14ac:dyDescent="0.25">
      <c r="A27" t="s">
        <v>488</v>
      </c>
      <c r="B27" s="6" t="s">
        <v>1151</v>
      </c>
      <c r="C27" s="6" t="s">
        <v>524</v>
      </c>
      <c r="D27" s="6" t="s">
        <v>1152</v>
      </c>
      <c r="E27" s="6" t="s">
        <v>1153</v>
      </c>
    </row>
    <row r="28" spans="1:5" x14ac:dyDescent="0.25">
      <c r="A28" t="s">
        <v>493</v>
      </c>
      <c r="B28" s="6" t="s">
        <v>1154</v>
      </c>
      <c r="C28" s="6" t="s">
        <v>1155</v>
      </c>
      <c r="D28" s="6" t="s">
        <v>1156</v>
      </c>
      <c r="E28" s="6" t="s">
        <v>1157</v>
      </c>
    </row>
    <row r="29" spans="1:5" x14ac:dyDescent="0.25">
      <c r="A29" t="s">
        <v>498</v>
      </c>
      <c r="B29" s="6" t="s">
        <v>1158</v>
      </c>
      <c r="C29" s="6" t="s">
        <v>1159</v>
      </c>
      <c r="D29" s="6" t="s">
        <v>1160</v>
      </c>
      <c r="E29" s="6" t="s">
        <v>1161</v>
      </c>
    </row>
    <row r="30" spans="1:5" x14ac:dyDescent="0.25">
      <c r="A30" t="s">
        <v>503</v>
      </c>
      <c r="B30" s="6" t="s">
        <v>1162</v>
      </c>
      <c r="C30" s="6" t="s">
        <v>1163</v>
      </c>
      <c r="D30" s="6" t="s">
        <v>1164</v>
      </c>
      <c r="E30" s="6" t="s">
        <v>1165</v>
      </c>
    </row>
    <row r="31" spans="1:5" x14ac:dyDescent="0.25">
      <c r="A31" t="s">
        <v>508</v>
      </c>
      <c r="B31" s="6" t="s">
        <v>222</v>
      </c>
      <c r="C31" s="6" t="s">
        <v>222</v>
      </c>
      <c r="D31" s="6" t="s">
        <v>222</v>
      </c>
      <c r="E31" s="6" t="s">
        <v>222</v>
      </c>
    </row>
    <row r="32" spans="1:5" x14ac:dyDescent="0.25">
      <c r="A32" t="s">
        <v>513</v>
      </c>
      <c r="B32" s="6" t="s">
        <v>1166</v>
      </c>
      <c r="C32" s="6" t="s">
        <v>1167</v>
      </c>
      <c r="D32" s="6" t="s">
        <v>1168</v>
      </c>
      <c r="E32" s="6" t="s">
        <v>1169</v>
      </c>
    </row>
    <row r="33" spans="1:5" x14ac:dyDescent="0.25">
      <c r="A33" t="s">
        <v>518</v>
      </c>
      <c r="B33" s="6" t="s">
        <v>222</v>
      </c>
      <c r="C33" s="6" t="s">
        <v>222</v>
      </c>
      <c r="D33" s="6" t="s">
        <v>222</v>
      </c>
      <c r="E33" s="6" t="s">
        <v>222</v>
      </c>
    </row>
    <row r="34" spans="1:5" x14ac:dyDescent="0.25">
      <c r="A34" t="s">
        <v>521</v>
      </c>
      <c r="B34" s="6" t="s">
        <v>1170</v>
      </c>
      <c r="C34" s="6" t="s">
        <v>1171</v>
      </c>
      <c r="D34" s="6" t="s">
        <v>1172</v>
      </c>
      <c r="E34" s="6" t="s">
        <v>1173</v>
      </c>
    </row>
    <row r="35" spans="1:5" x14ac:dyDescent="0.25">
      <c r="A35" t="s">
        <v>526</v>
      </c>
      <c r="B35" s="6" t="s">
        <v>1174</v>
      </c>
      <c r="C35" s="6" t="s">
        <v>1175</v>
      </c>
      <c r="D35" s="6" t="s">
        <v>1176</v>
      </c>
      <c r="E35" s="6" t="s">
        <v>1177</v>
      </c>
    </row>
    <row r="36" spans="1:5" x14ac:dyDescent="0.25">
      <c r="A36" t="s">
        <v>531</v>
      </c>
      <c r="B36" s="6" t="s">
        <v>1178</v>
      </c>
      <c r="C36" s="6" t="s">
        <v>1179</v>
      </c>
      <c r="D36" s="6" t="s">
        <v>1180</v>
      </c>
      <c r="E36" s="6" t="s">
        <v>1181</v>
      </c>
    </row>
    <row r="37" spans="1:5" x14ac:dyDescent="0.25">
      <c r="A37" t="s">
        <v>536</v>
      </c>
      <c r="B37" s="6" t="s">
        <v>1182</v>
      </c>
      <c r="C37" s="6" t="s">
        <v>1183</v>
      </c>
      <c r="D37" s="6" t="s">
        <v>1184</v>
      </c>
      <c r="E37" s="6" t="s">
        <v>1185</v>
      </c>
    </row>
    <row r="38" spans="1:5" x14ac:dyDescent="0.25">
      <c r="A38" t="s">
        <v>541</v>
      </c>
      <c r="B38" s="6" t="s">
        <v>1186</v>
      </c>
      <c r="C38" s="6" t="s">
        <v>1187</v>
      </c>
      <c r="D38" s="6" t="s">
        <v>1188</v>
      </c>
      <c r="E38" s="6" t="s">
        <v>1189</v>
      </c>
    </row>
    <row r="39" spans="1:5" x14ac:dyDescent="0.25">
      <c r="A39" t="s">
        <v>546</v>
      </c>
      <c r="B39" s="6" t="s">
        <v>1190</v>
      </c>
      <c r="C39" s="6" t="s">
        <v>1191</v>
      </c>
      <c r="D39" s="6" t="s">
        <v>1192</v>
      </c>
      <c r="E39" s="6" t="s">
        <v>1193</v>
      </c>
    </row>
    <row r="40" spans="1:5" x14ac:dyDescent="0.25">
      <c r="A40" t="s">
        <v>551</v>
      </c>
      <c r="B40" s="6" t="s">
        <v>1194</v>
      </c>
      <c r="C40" s="6" t="s">
        <v>1195</v>
      </c>
      <c r="D40" s="6" t="s">
        <v>1196</v>
      </c>
      <c r="E40" s="6" t="s">
        <v>1197</v>
      </c>
    </row>
    <row r="41" spans="1:5" x14ac:dyDescent="0.25">
      <c r="A41" t="s">
        <v>556</v>
      </c>
      <c r="B41" s="6" t="s">
        <v>1198</v>
      </c>
      <c r="C41" s="6" t="s">
        <v>1199</v>
      </c>
      <c r="D41" s="6" t="s">
        <v>1200</v>
      </c>
      <c r="E41" s="6" t="s">
        <v>1201</v>
      </c>
    </row>
    <row r="42" spans="1:5" x14ac:dyDescent="0.25">
      <c r="A42" t="s">
        <v>561</v>
      </c>
      <c r="B42" s="6" t="s">
        <v>1202</v>
      </c>
      <c r="C42" s="6" t="s">
        <v>1203</v>
      </c>
      <c r="D42" s="6" t="s">
        <v>1204</v>
      </c>
      <c r="E42" s="6" t="s">
        <v>1205</v>
      </c>
    </row>
    <row r="43" spans="1:5" x14ac:dyDescent="0.25">
      <c r="A43" t="s">
        <v>566</v>
      </c>
      <c r="B43" s="6" t="s">
        <v>1206</v>
      </c>
      <c r="C43" s="6" t="s">
        <v>1207</v>
      </c>
      <c r="D43" s="6" t="s">
        <v>1208</v>
      </c>
      <c r="E43" s="6" t="s">
        <v>1209</v>
      </c>
    </row>
    <row r="44" spans="1:5" x14ac:dyDescent="0.25">
      <c r="A44" t="s">
        <v>571</v>
      </c>
      <c r="B44" t="s">
        <v>1210</v>
      </c>
      <c r="C44" t="s">
        <v>1211</v>
      </c>
      <c r="D44" t="s">
        <v>1212</v>
      </c>
      <c r="E44" t="s">
        <v>1213</v>
      </c>
    </row>
    <row r="45" spans="1:5" x14ac:dyDescent="0.25">
      <c r="A45" t="s">
        <v>214</v>
      </c>
      <c r="B45">
        <v>6.4</v>
      </c>
      <c r="C45">
        <v>5</v>
      </c>
      <c r="D45">
        <v>3.9</v>
      </c>
      <c r="E45">
        <v>7100</v>
      </c>
    </row>
    <row r="47" spans="1:5" x14ac:dyDescent="0.25">
      <c r="A47" t="s">
        <v>171</v>
      </c>
    </row>
    <row r="48" spans="1:5" x14ac:dyDescent="0.25">
      <c r="A48" t="s">
        <v>1214</v>
      </c>
    </row>
    <row r="49" spans="1:1" x14ac:dyDescent="0.25">
      <c r="A49" t="s">
        <v>216</v>
      </c>
    </row>
    <row r="50" spans="1:1" x14ac:dyDescent="0.25">
      <c r="A50" t="s">
        <v>577</v>
      </c>
    </row>
    <row r="51" spans="1:1" x14ac:dyDescent="0.25">
      <c r="A51" t="s">
        <v>578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579</v>
      </c>
    </row>
    <row r="60" spans="1:1" x14ac:dyDescent="0.25">
      <c r="A60" t="s">
        <v>219</v>
      </c>
    </row>
    <row r="61" spans="1:1" x14ac:dyDescent="0.25">
      <c r="A61" t="s">
        <v>580</v>
      </c>
    </row>
    <row r="62" spans="1:1" x14ac:dyDescent="0.25">
      <c r="A62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10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53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1215</v>
      </c>
      <c r="B3" s="6" t="s">
        <v>159</v>
      </c>
      <c r="C3" s="6" t="s">
        <v>159</v>
      </c>
      <c r="D3" s="6" t="s">
        <v>159</v>
      </c>
      <c r="E3" s="6" t="s">
        <v>159</v>
      </c>
    </row>
    <row r="4" spans="1:6" x14ac:dyDescent="0.25">
      <c r="A4" t="s">
        <v>1216</v>
      </c>
      <c r="B4" s="6" t="s">
        <v>1217</v>
      </c>
      <c r="C4" s="6" t="s">
        <v>1218</v>
      </c>
      <c r="D4" s="6" t="s">
        <v>1219</v>
      </c>
      <c r="E4" s="6" t="s">
        <v>1220</v>
      </c>
    </row>
    <row r="5" spans="1:6" x14ac:dyDescent="0.25">
      <c r="A5" t="s">
        <v>1221</v>
      </c>
      <c r="B5" s="6" t="s">
        <v>1222</v>
      </c>
      <c r="C5" s="6" t="s">
        <v>1223</v>
      </c>
      <c r="D5" s="6" t="s">
        <v>1224</v>
      </c>
      <c r="E5" s="6" t="s">
        <v>1225</v>
      </c>
    </row>
    <row r="6" spans="1:6" x14ac:dyDescent="0.25">
      <c r="A6" t="s">
        <v>1226</v>
      </c>
      <c r="B6" s="6" t="s">
        <v>222</v>
      </c>
      <c r="C6" s="6" t="s">
        <v>1227</v>
      </c>
      <c r="D6" s="6" t="s">
        <v>1228</v>
      </c>
      <c r="E6" s="6" t="s">
        <v>222</v>
      </c>
    </row>
    <row r="7" spans="1:6" x14ac:dyDescent="0.25">
      <c r="A7" t="s">
        <v>1229</v>
      </c>
      <c r="B7" s="6" t="s">
        <v>222</v>
      </c>
      <c r="C7" s="6" t="s">
        <v>222</v>
      </c>
      <c r="D7" s="6" t="s">
        <v>1230</v>
      </c>
      <c r="E7" s="6" t="s">
        <v>222</v>
      </c>
    </row>
    <row r="8" spans="1:6" x14ac:dyDescent="0.25">
      <c r="A8" t="s">
        <v>1231</v>
      </c>
      <c r="B8" s="6" t="s">
        <v>1232</v>
      </c>
      <c r="C8" s="6" t="s">
        <v>1233</v>
      </c>
      <c r="D8" s="6" t="s">
        <v>1234</v>
      </c>
      <c r="E8" s="6" t="s">
        <v>1235</v>
      </c>
    </row>
    <row r="9" spans="1:6" x14ac:dyDescent="0.25">
      <c r="A9" t="s">
        <v>1236</v>
      </c>
      <c r="B9" s="6" t="s">
        <v>159</v>
      </c>
      <c r="C9" s="6" t="s">
        <v>159</v>
      </c>
      <c r="D9" s="6" t="s">
        <v>159</v>
      </c>
      <c r="E9" s="6" t="s">
        <v>159</v>
      </c>
    </row>
    <row r="10" spans="1:6" x14ac:dyDescent="0.25">
      <c r="A10" t="s">
        <v>1237</v>
      </c>
      <c r="B10" s="6" t="s">
        <v>222</v>
      </c>
      <c r="C10" s="6" t="s">
        <v>222</v>
      </c>
      <c r="D10" s="6" t="s">
        <v>222</v>
      </c>
      <c r="E10" s="6" t="s">
        <v>222</v>
      </c>
    </row>
    <row r="11" spans="1:6" x14ac:dyDescent="0.25">
      <c r="A11" t="s">
        <v>1238</v>
      </c>
      <c r="B11" s="6" t="s">
        <v>222</v>
      </c>
      <c r="C11" s="6" t="s">
        <v>1239</v>
      </c>
      <c r="D11" s="6" t="s">
        <v>1240</v>
      </c>
      <c r="E11" s="6" t="s">
        <v>222</v>
      </c>
    </row>
    <row r="12" spans="1:6" x14ac:dyDescent="0.25">
      <c r="A12" t="s">
        <v>1241</v>
      </c>
      <c r="B12" s="6" t="s">
        <v>222</v>
      </c>
      <c r="C12" s="6" t="s">
        <v>222</v>
      </c>
      <c r="D12" s="6" t="s">
        <v>222</v>
      </c>
      <c r="E12" s="6" t="s">
        <v>222</v>
      </c>
    </row>
    <row r="13" spans="1:6" x14ac:dyDescent="0.25">
      <c r="A13" t="s">
        <v>1242</v>
      </c>
      <c r="B13" s="6" t="s">
        <v>159</v>
      </c>
      <c r="C13" s="6" t="s">
        <v>159</v>
      </c>
      <c r="D13" s="6" t="s">
        <v>159</v>
      </c>
      <c r="E13" s="6" t="s">
        <v>159</v>
      </c>
    </row>
    <row r="14" spans="1:6" x14ac:dyDescent="0.25">
      <c r="A14" t="s">
        <v>1243</v>
      </c>
      <c r="B14" s="6" t="s">
        <v>1244</v>
      </c>
      <c r="C14" s="6" t="s">
        <v>1245</v>
      </c>
      <c r="D14" s="6" t="s">
        <v>1246</v>
      </c>
      <c r="E14" s="6" t="s">
        <v>1247</v>
      </c>
    </row>
    <row r="15" spans="1:6" x14ac:dyDescent="0.25">
      <c r="A15" t="s">
        <v>1248</v>
      </c>
      <c r="B15" s="6" t="s">
        <v>222</v>
      </c>
      <c r="C15" s="6" t="s">
        <v>222</v>
      </c>
      <c r="D15" s="6" t="s">
        <v>222</v>
      </c>
      <c r="E15" s="6" t="s">
        <v>222</v>
      </c>
    </row>
    <row r="16" spans="1:6" x14ac:dyDescent="0.25">
      <c r="A16" t="s">
        <v>1249</v>
      </c>
      <c r="B16" s="6" t="s">
        <v>159</v>
      </c>
      <c r="C16" s="6" t="s">
        <v>159</v>
      </c>
      <c r="D16" s="6" t="s">
        <v>159</v>
      </c>
      <c r="E16" s="6" t="s">
        <v>159</v>
      </c>
    </row>
    <row r="17" spans="1:5" x14ac:dyDescent="0.25">
      <c r="A17" t="s">
        <v>1250</v>
      </c>
      <c r="B17" s="6" t="s">
        <v>159</v>
      </c>
      <c r="C17" s="6" t="s">
        <v>159</v>
      </c>
      <c r="D17" s="6" t="s">
        <v>159</v>
      </c>
      <c r="E17" s="6" t="s">
        <v>159</v>
      </c>
    </row>
    <row r="18" spans="1:5" x14ac:dyDescent="0.25">
      <c r="A18" t="s">
        <v>1251</v>
      </c>
      <c r="B18" s="6" t="s">
        <v>222</v>
      </c>
      <c r="C18" s="6" t="s">
        <v>222</v>
      </c>
      <c r="D18" s="6" t="s">
        <v>222</v>
      </c>
      <c r="E18" s="6" t="s">
        <v>222</v>
      </c>
    </row>
    <row r="19" spans="1:5" x14ac:dyDescent="0.25">
      <c r="A19" t="s">
        <v>1252</v>
      </c>
      <c r="B19" s="6" t="s">
        <v>1253</v>
      </c>
      <c r="C19" s="6" t="s">
        <v>1254</v>
      </c>
      <c r="D19" s="6" t="s">
        <v>1255</v>
      </c>
      <c r="E19" s="6" t="s">
        <v>1256</v>
      </c>
    </row>
    <row r="20" spans="1:5" x14ac:dyDescent="0.25">
      <c r="A20" t="s">
        <v>1257</v>
      </c>
      <c r="B20" s="6" t="s">
        <v>159</v>
      </c>
      <c r="C20" s="6" t="s">
        <v>159</v>
      </c>
      <c r="D20" s="6" t="s">
        <v>159</v>
      </c>
      <c r="E20" s="6" t="s">
        <v>159</v>
      </c>
    </row>
    <row r="21" spans="1:5" x14ac:dyDescent="0.25">
      <c r="A21" t="s">
        <v>1258</v>
      </c>
      <c r="B21" s="6" t="s">
        <v>1259</v>
      </c>
      <c r="C21" s="6" t="s">
        <v>1260</v>
      </c>
      <c r="D21" s="6" t="s">
        <v>1261</v>
      </c>
      <c r="E21" s="6" t="s">
        <v>1262</v>
      </c>
    </row>
    <row r="22" spans="1:5" x14ac:dyDescent="0.25">
      <c r="A22" t="s">
        <v>1263</v>
      </c>
      <c r="B22" s="6" t="s">
        <v>222</v>
      </c>
      <c r="C22" s="6" t="s">
        <v>1264</v>
      </c>
      <c r="D22" s="6" t="s">
        <v>1265</v>
      </c>
      <c r="E22" s="6" t="s">
        <v>222</v>
      </c>
    </row>
    <row r="23" spans="1:5" x14ac:dyDescent="0.25">
      <c r="A23" t="s">
        <v>1266</v>
      </c>
      <c r="B23" s="6" t="s">
        <v>222</v>
      </c>
      <c r="C23" s="6" t="s">
        <v>1267</v>
      </c>
      <c r="D23" s="6" t="s">
        <v>1268</v>
      </c>
      <c r="E23" s="6" t="s">
        <v>222</v>
      </c>
    </row>
    <row r="24" spans="1:5" x14ac:dyDescent="0.25">
      <c r="A24" t="s">
        <v>1269</v>
      </c>
      <c r="B24" s="6" t="s">
        <v>222</v>
      </c>
      <c r="C24" s="6" t="s">
        <v>222</v>
      </c>
      <c r="D24" s="6" t="s">
        <v>222</v>
      </c>
      <c r="E24" s="6" t="s">
        <v>222</v>
      </c>
    </row>
    <row r="25" spans="1:5" x14ac:dyDescent="0.25">
      <c r="A25" t="s">
        <v>1270</v>
      </c>
      <c r="B25" s="6" t="s">
        <v>1271</v>
      </c>
      <c r="C25" s="6" t="s">
        <v>1272</v>
      </c>
      <c r="D25" s="6" t="s">
        <v>1273</v>
      </c>
      <c r="E25" s="6" t="s">
        <v>1274</v>
      </c>
    </row>
    <row r="26" spans="1:5" x14ac:dyDescent="0.25">
      <c r="A26" t="s">
        <v>1275</v>
      </c>
      <c r="B26" s="6" t="s">
        <v>159</v>
      </c>
      <c r="C26" s="6" t="s">
        <v>159</v>
      </c>
      <c r="D26" s="6" t="s">
        <v>159</v>
      </c>
      <c r="E26" s="6" t="s">
        <v>159</v>
      </c>
    </row>
    <row r="27" spans="1:5" x14ac:dyDescent="0.25">
      <c r="A27" t="s">
        <v>1276</v>
      </c>
      <c r="B27" s="6" t="s">
        <v>1277</v>
      </c>
      <c r="C27" s="6" t="s">
        <v>1278</v>
      </c>
      <c r="D27" s="6" t="s">
        <v>1279</v>
      </c>
      <c r="E27" s="6" t="s">
        <v>1280</v>
      </c>
    </row>
    <row r="28" spans="1:5" x14ac:dyDescent="0.25">
      <c r="A28" t="s">
        <v>1281</v>
      </c>
      <c r="B28" s="6" t="s">
        <v>222</v>
      </c>
      <c r="C28" s="6" t="s">
        <v>1282</v>
      </c>
      <c r="D28" s="6" t="s">
        <v>1283</v>
      </c>
      <c r="E28" s="6" t="s">
        <v>222</v>
      </c>
    </row>
    <row r="29" spans="1:5" x14ac:dyDescent="0.25">
      <c r="A29" t="s">
        <v>1284</v>
      </c>
      <c r="B29" s="6" t="s">
        <v>159</v>
      </c>
      <c r="C29" s="6" t="s">
        <v>159</v>
      </c>
      <c r="D29" s="6" t="s">
        <v>159</v>
      </c>
      <c r="E29" s="6" t="s">
        <v>159</v>
      </c>
    </row>
    <row r="30" spans="1:5" x14ac:dyDescent="0.25">
      <c r="A30" t="s">
        <v>1285</v>
      </c>
      <c r="B30" s="6" t="s">
        <v>1286</v>
      </c>
      <c r="C30" s="6" t="s">
        <v>1287</v>
      </c>
      <c r="D30" s="6" t="s">
        <v>1288</v>
      </c>
      <c r="E30" s="6" t="s">
        <v>1289</v>
      </c>
    </row>
    <row r="31" spans="1:5" x14ac:dyDescent="0.25">
      <c r="A31" t="s">
        <v>1290</v>
      </c>
      <c r="B31" s="6" t="s">
        <v>222</v>
      </c>
      <c r="C31" s="6" t="s">
        <v>222</v>
      </c>
      <c r="D31" s="6" t="s">
        <v>222</v>
      </c>
      <c r="E31" s="6" t="s">
        <v>222</v>
      </c>
    </row>
    <row r="32" spans="1:5" x14ac:dyDescent="0.25">
      <c r="A32" t="s">
        <v>1291</v>
      </c>
      <c r="B32" s="6" t="s">
        <v>222</v>
      </c>
      <c r="C32" s="6" t="s">
        <v>1292</v>
      </c>
      <c r="D32" s="6" t="s">
        <v>1293</v>
      </c>
      <c r="E32" s="6" t="s">
        <v>222</v>
      </c>
    </row>
    <row r="33" spans="1:5" x14ac:dyDescent="0.25">
      <c r="A33" t="s">
        <v>1294</v>
      </c>
      <c r="B33" s="6" t="s">
        <v>159</v>
      </c>
      <c r="C33" s="6" t="s">
        <v>159</v>
      </c>
      <c r="D33" s="6" t="s">
        <v>159</v>
      </c>
      <c r="E33" s="6" t="s">
        <v>159</v>
      </c>
    </row>
    <row r="34" spans="1:5" x14ac:dyDescent="0.25">
      <c r="A34" t="s">
        <v>1295</v>
      </c>
      <c r="B34" s="6" t="s">
        <v>159</v>
      </c>
      <c r="C34" s="6" t="s">
        <v>159</v>
      </c>
      <c r="D34" s="6" t="s">
        <v>159</v>
      </c>
      <c r="E34" s="6" t="s">
        <v>159</v>
      </c>
    </row>
    <row r="35" spans="1:5" x14ac:dyDescent="0.25">
      <c r="A35" t="s">
        <v>1296</v>
      </c>
      <c r="B35" s="6" t="s">
        <v>159</v>
      </c>
      <c r="C35" s="6" t="s">
        <v>159</v>
      </c>
      <c r="D35" s="6" t="s">
        <v>159</v>
      </c>
      <c r="E35" s="6" t="s">
        <v>159</v>
      </c>
    </row>
    <row r="36" spans="1:5" x14ac:dyDescent="0.25">
      <c r="A36" t="s">
        <v>1297</v>
      </c>
      <c r="B36" s="6" t="s">
        <v>159</v>
      </c>
      <c r="C36" s="6" t="s">
        <v>159</v>
      </c>
      <c r="D36" s="6" t="s">
        <v>159</v>
      </c>
      <c r="E36" s="6" t="s">
        <v>159</v>
      </c>
    </row>
    <row r="37" spans="1:5" x14ac:dyDescent="0.25">
      <c r="A37" t="s">
        <v>1298</v>
      </c>
      <c r="B37" s="6" t="s">
        <v>159</v>
      </c>
      <c r="C37" s="6" t="s">
        <v>159</v>
      </c>
      <c r="D37" s="6" t="s">
        <v>159</v>
      </c>
      <c r="E37" s="6" t="s">
        <v>159</v>
      </c>
    </row>
    <row r="38" spans="1:5" x14ac:dyDescent="0.25">
      <c r="A38" t="s">
        <v>1299</v>
      </c>
      <c r="B38" s="6" t="s">
        <v>222</v>
      </c>
      <c r="C38" s="6" t="s">
        <v>222</v>
      </c>
      <c r="D38" s="6" t="s">
        <v>222</v>
      </c>
      <c r="E38" s="6" t="s">
        <v>222</v>
      </c>
    </row>
    <row r="39" spans="1:5" x14ac:dyDescent="0.25">
      <c r="A39" t="s">
        <v>1300</v>
      </c>
      <c r="B39" s="6" t="s">
        <v>1301</v>
      </c>
      <c r="C39" s="6" t="s">
        <v>1302</v>
      </c>
      <c r="D39" s="6" t="s">
        <v>1303</v>
      </c>
      <c r="E39" s="6" t="s">
        <v>222</v>
      </c>
    </row>
    <row r="40" spans="1:5" x14ac:dyDescent="0.25">
      <c r="A40" t="s">
        <v>1304</v>
      </c>
      <c r="B40" s="6" t="s">
        <v>222</v>
      </c>
      <c r="C40" s="6" t="s">
        <v>1305</v>
      </c>
      <c r="D40" s="6" t="s">
        <v>1306</v>
      </c>
      <c r="E40" s="6" t="s">
        <v>222</v>
      </c>
    </row>
    <row r="41" spans="1:5" x14ac:dyDescent="0.25">
      <c r="A41" t="s">
        <v>1307</v>
      </c>
      <c r="B41" s="6" t="s">
        <v>159</v>
      </c>
      <c r="C41" s="6" t="s">
        <v>159</v>
      </c>
      <c r="D41" s="6" t="s">
        <v>159</v>
      </c>
      <c r="E41" s="6" t="s">
        <v>159</v>
      </c>
    </row>
    <row r="42" spans="1:5" x14ac:dyDescent="0.25">
      <c r="A42" t="s">
        <v>1308</v>
      </c>
      <c r="B42" s="6" t="s">
        <v>1309</v>
      </c>
      <c r="C42" s="6" t="s">
        <v>1310</v>
      </c>
      <c r="D42" s="6" t="s">
        <v>1311</v>
      </c>
      <c r="E42" s="6" t="s">
        <v>222</v>
      </c>
    </row>
    <row r="43" spans="1:5" x14ac:dyDescent="0.25">
      <c r="A43" t="s">
        <v>1312</v>
      </c>
      <c r="B43" s="6" t="s">
        <v>1313</v>
      </c>
      <c r="C43" s="6" t="s">
        <v>1314</v>
      </c>
      <c r="D43" s="6" t="s">
        <v>1315</v>
      </c>
      <c r="E43" s="6" t="s">
        <v>1316</v>
      </c>
    </row>
    <row r="44" spans="1:5" x14ac:dyDescent="0.25">
      <c r="A44" t="s">
        <v>1317</v>
      </c>
      <c r="B44" s="6" t="s">
        <v>222</v>
      </c>
      <c r="C44" s="6" t="s">
        <v>1318</v>
      </c>
      <c r="D44" s="6" t="s">
        <v>1319</v>
      </c>
      <c r="E44" s="6" t="s">
        <v>222</v>
      </c>
    </row>
    <row r="45" spans="1:5" x14ac:dyDescent="0.25">
      <c r="A45" t="s">
        <v>1320</v>
      </c>
      <c r="B45" s="6" t="s">
        <v>222</v>
      </c>
      <c r="C45" s="6" t="s">
        <v>222</v>
      </c>
      <c r="D45" s="6" t="s">
        <v>222</v>
      </c>
      <c r="E45" s="6" t="s">
        <v>222</v>
      </c>
    </row>
    <row r="46" spans="1:5" x14ac:dyDescent="0.25">
      <c r="A46" t="s">
        <v>1321</v>
      </c>
      <c r="B46" s="6" t="s">
        <v>222</v>
      </c>
      <c r="C46" s="6" t="s">
        <v>222</v>
      </c>
      <c r="D46" s="6" t="s">
        <v>222</v>
      </c>
      <c r="E46" s="6" t="s">
        <v>222</v>
      </c>
    </row>
    <row r="47" spans="1:5" x14ac:dyDescent="0.25">
      <c r="A47" t="s">
        <v>1322</v>
      </c>
      <c r="B47" s="6" t="s">
        <v>222</v>
      </c>
      <c r="C47" s="6" t="s">
        <v>222</v>
      </c>
      <c r="D47" s="6" t="s">
        <v>222</v>
      </c>
      <c r="E47" s="6" t="s">
        <v>222</v>
      </c>
    </row>
    <row r="48" spans="1:5" x14ac:dyDescent="0.25">
      <c r="A48" t="s">
        <v>1323</v>
      </c>
      <c r="B48" s="6" t="s">
        <v>159</v>
      </c>
      <c r="C48" s="6" t="s">
        <v>159</v>
      </c>
      <c r="D48" s="6" t="s">
        <v>159</v>
      </c>
      <c r="E48" s="6" t="s">
        <v>159</v>
      </c>
    </row>
    <row r="49" spans="1:5" x14ac:dyDescent="0.25">
      <c r="A49" t="s">
        <v>1324</v>
      </c>
      <c r="B49" s="6" t="s">
        <v>159</v>
      </c>
      <c r="C49" s="6" t="s">
        <v>159</v>
      </c>
      <c r="D49" s="6" t="s">
        <v>159</v>
      </c>
      <c r="E49" s="6" t="s">
        <v>159</v>
      </c>
    </row>
    <row r="50" spans="1:5" x14ac:dyDescent="0.25">
      <c r="A50" t="s">
        <v>1325</v>
      </c>
      <c r="B50" s="6" t="s">
        <v>1326</v>
      </c>
      <c r="C50" s="6" t="s">
        <v>1327</v>
      </c>
      <c r="D50" s="6" t="s">
        <v>1328</v>
      </c>
      <c r="E50" s="6" t="s">
        <v>222</v>
      </c>
    </row>
    <row r="51" spans="1:5" x14ac:dyDescent="0.25">
      <c r="A51" t="s">
        <v>1329</v>
      </c>
      <c r="B51" s="6" t="s">
        <v>222</v>
      </c>
      <c r="C51" s="6" t="s">
        <v>222</v>
      </c>
      <c r="D51" s="6" t="s">
        <v>222</v>
      </c>
      <c r="E51" s="6" t="s">
        <v>222</v>
      </c>
    </row>
    <row r="52" spans="1:5" x14ac:dyDescent="0.25">
      <c r="A52" t="s">
        <v>1330</v>
      </c>
      <c r="B52" s="6" t="s">
        <v>159</v>
      </c>
      <c r="C52" s="6" t="s">
        <v>159</v>
      </c>
      <c r="D52" s="6" t="s">
        <v>159</v>
      </c>
      <c r="E52" s="6" t="s">
        <v>159</v>
      </c>
    </row>
    <row r="53" spans="1:5" x14ac:dyDescent="0.25">
      <c r="A53" t="s">
        <v>1331</v>
      </c>
      <c r="B53" s="6" t="s">
        <v>1332</v>
      </c>
      <c r="C53" s="6" t="s">
        <v>1333</v>
      </c>
      <c r="D53" s="6" t="s">
        <v>1334</v>
      </c>
      <c r="E53" s="6" t="s">
        <v>1335</v>
      </c>
    </row>
    <row r="54" spans="1:5" x14ac:dyDescent="0.25">
      <c r="A54" t="s">
        <v>1336</v>
      </c>
      <c r="B54" s="6" t="s">
        <v>1337</v>
      </c>
      <c r="C54" s="6" t="s">
        <v>1338</v>
      </c>
      <c r="D54" s="6" t="s">
        <v>1339</v>
      </c>
      <c r="E54" s="6" t="s">
        <v>1340</v>
      </c>
    </row>
    <row r="55" spans="1:5" x14ac:dyDescent="0.25">
      <c r="A55" t="s">
        <v>1341</v>
      </c>
      <c r="B55" s="6" t="s">
        <v>222</v>
      </c>
      <c r="C55" s="6" t="s">
        <v>222</v>
      </c>
      <c r="D55" s="6" t="s">
        <v>1342</v>
      </c>
      <c r="E55" s="6" t="s">
        <v>222</v>
      </c>
    </row>
    <row r="56" spans="1:5" x14ac:dyDescent="0.25">
      <c r="A56" t="s">
        <v>1343</v>
      </c>
      <c r="B56" s="6" t="s">
        <v>1344</v>
      </c>
      <c r="C56" s="6" t="s">
        <v>1345</v>
      </c>
      <c r="D56" s="6" t="s">
        <v>1346</v>
      </c>
      <c r="E56" s="6" t="s">
        <v>222</v>
      </c>
    </row>
    <row r="57" spans="1:5" x14ac:dyDescent="0.25">
      <c r="A57" t="s">
        <v>1347</v>
      </c>
      <c r="B57" s="6" t="s">
        <v>222</v>
      </c>
      <c r="C57" s="6" t="s">
        <v>222</v>
      </c>
      <c r="D57" s="6" t="s">
        <v>222</v>
      </c>
      <c r="E57" s="6" t="s">
        <v>222</v>
      </c>
    </row>
    <row r="58" spans="1:5" x14ac:dyDescent="0.25">
      <c r="A58" t="s">
        <v>1348</v>
      </c>
      <c r="B58" s="6" t="s">
        <v>1349</v>
      </c>
      <c r="C58" s="6" t="s">
        <v>1350</v>
      </c>
      <c r="D58" s="6" t="s">
        <v>1351</v>
      </c>
      <c r="E58" s="6" t="s">
        <v>1352</v>
      </c>
    </row>
    <row r="59" spans="1:5" x14ac:dyDescent="0.25">
      <c r="A59" t="s">
        <v>1353</v>
      </c>
      <c r="B59" s="6" t="s">
        <v>159</v>
      </c>
      <c r="C59" s="6" t="s">
        <v>159</v>
      </c>
      <c r="D59" s="6" t="s">
        <v>159</v>
      </c>
      <c r="E59" s="6" t="s">
        <v>159</v>
      </c>
    </row>
    <row r="60" spans="1:5" x14ac:dyDescent="0.25">
      <c r="A60" t="s">
        <v>1354</v>
      </c>
      <c r="B60" s="6" t="s">
        <v>159</v>
      </c>
      <c r="C60" s="6" t="s">
        <v>159</v>
      </c>
      <c r="D60" s="6" t="s">
        <v>159</v>
      </c>
      <c r="E60" s="6" t="s">
        <v>159</v>
      </c>
    </row>
    <row r="61" spans="1:5" x14ac:dyDescent="0.25">
      <c r="A61" t="s">
        <v>1355</v>
      </c>
      <c r="B61" s="6" t="s">
        <v>1356</v>
      </c>
      <c r="C61" s="6" t="s">
        <v>1357</v>
      </c>
      <c r="D61" s="6" t="s">
        <v>1358</v>
      </c>
      <c r="E61" s="6" t="s">
        <v>222</v>
      </c>
    </row>
    <row r="62" spans="1:5" x14ac:dyDescent="0.25">
      <c r="A62" t="s">
        <v>1359</v>
      </c>
      <c r="B62" s="6" t="s">
        <v>159</v>
      </c>
      <c r="C62" s="6" t="s">
        <v>159</v>
      </c>
      <c r="D62" s="6" t="s">
        <v>159</v>
      </c>
      <c r="E62" s="6" t="s">
        <v>159</v>
      </c>
    </row>
    <row r="63" spans="1:5" x14ac:dyDescent="0.25">
      <c r="A63" t="s">
        <v>1360</v>
      </c>
      <c r="B63" s="6" t="s">
        <v>159</v>
      </c>
      <c r="C63" s="6" t="s">
        <v>159</v>
      </c>
      <c r="D63" s="6" t="s">
        <v>159</v>
      </c>
      <c r="E63" s="6" t="s">
        <v>159</v>
      </c>
    </row>
    <row r="64" spans="1:5" x14ac:dyDescent="0.25">
      <c r="A64" t="s">
        <v>1361</v>
      </c>
      <c r="B64" s="6" t="s">
        <v>222</v>
      </c>
      <c r="C64" s="6" t="s">
        <v>222</v>
      </c>
      <c r="D64" s="6" t="s">
        <v>222</v>
      </c>
      <c r="E64" s="6" t="s">
        <v>222</v>
      </c>
    </row>
    <row r="65" spans="1:5" x14ac:dyDescent="0.25">
      <c r="A65" t="s">
        <v>1362</v>
      </c>
      <c r="B65" s="6" t="s">
        <v>1363</v>
      </c>
      <c r="C65" s="6" t="s">
        <v>1364</v>
      </c>
      <c r="D65" s="6" t="s">
        <v>1365</v>
      </c>
      <c r="E65" s="6" t="s">
        <v>222</v>
      </c>
    </row>
    <row r="66" spans="1:5" x14ac:dyDescent="0.25">
      <c r="A66" t="s">
        <v>1366</v>
      </c>
      <c r="B66" s="6" t="s">
        <v>159</v>
      </c>
      <c r="C66" s="6" t="s">
        <v>159</v>
      </c>
      <c r="D66" s="6" t="s">
        <v>159</v>
      </c>
      <c r="E66" s="6" t="s">
        <v>159</v>
      </c>
    </row>
    <row r="67" spans="1:5" x14ac:dyDescent="0.25">
      <c r="A67" t="s">
        <v>1367</v>
      </c>
      <c r="B67" s="6" t="s">
        <v>1368</v>
      </c>
      <c r="C67" s="6" t="s">
        <v>1369</v>
      </c>
      <c r="D67" s="6" t="s">
        <v>1370</v>
      </c>
      <c r="E67" s="6" t="s">
        <v>1371</v>
      </c>
    </row>
    <row r="68" spans="1:5" x14ac:dyDescent="0.25">
      <c r="A68" t="s">
        <v>1372</v>
      </c>
      <c r="B68" s="6" t="s">
        <v>159</v>
      </c>
      <c r="C68" s="6" t="s">
        <v>159</v>
      </c>
      <c r="D68" s="6" t="s">
        <v>159</v>
      </c>
      <c r="E68" s="6" t="s">
        <v>159</v>
      </c>
    </row>
    <row r="69" spans="1:5" x14ac:dyDescent="0.25">
      <c r="A69" t="s">
        <v>1373</v>
      </c>
      <c r="B69" s="6" t="s">
        <v>159</v>
      </c>
      <c r="C69" s="6" t="s">
        <v>222</v>
      </c>
      <c r="D69" s="6" t="s">
        <v>222</v>
      </c>
      <c r="E69" s="6" t="s">
        <v>159</v>
      </c>
    </row>
    <row r="70" spans="1:5" x14ac:dyDescent="0.25">
      <c r="A70" t="s">
        <v>1374</v>
      </c>
      <c r="B70" s="6" t="s">
        <v>222</v>
      </c>
      <c r="C70" s="6" t="s">
        <v>222</v>
      </c>
      <c r="D70" s="6" t="s">
        <v>222</v>
      </c>
      <c r="E70" s="6" t="s">
        <v>222</v>
      </c>
    </row>
    <row r="71" spans="1:5" x14ac:dyDescent="0.25">
      <c r="A71" t="s">
        <v>1375</v>
      </c>
      <c r="B71" s="6" t="s">
        <v>1376</v>
      </c>
      <c r="C71" s="6" t="s">
        <v>1377</v>
      </c>
      <c r="D71" s="6" t="s">
        <v>1378</v>
      </c>
      <c r="E71" s="6" t="s">
        <v>1379</v>
      </c>
    </row>
    <row r="72" spans="1:5" x14ac:dyDescent="0.25">
      <c r="A72" t="s">
        <v>1380</v>
      </c>
      <c r="B72" s="6" t="s">
        <v>1381</v>
      </c>
      <c r="C72" s="6" t="s">
        <v>1382</v>
      </c>
      <c r="D72" s="6" t="s">
        <v>1383</v>
      </c>
      <c r="E72" s="6" t="s">
        <v>1384</v>
      </c>
    </row>
    <row r="73" spans="1:5" x14ac:dyDescent="0.25">
      <c r="A73" t="s">
        <v>1385</v>
      </c>
      <c r="B73" s="6" t="s">
        <v>1386</v>
      </c>
      <c r="C73" s="6" t="s">
        <v>1387</v>
      </c>
      <c r="D73" s="6" t="s">
        <v>1388</v>
      </c>
      <c r="E73" s="6" t="s">
        <v>1389</v>
      </c>
    </row>
    <row r="74" spans="1:5" x14ac:dyDescent="0.25">
      <c r="A74" t="s">
        <v>1390</v>
      </c>
      <c r="B74" s="6" t="s">
        <v>222</v>
      </c>
      <c r="C74" s="6" t="s">
        <v>222</v>
      </c>
      <c r="D74" s="6" t="s">
        <v>222</v>
      </c>
      <c r="E74" s="6" t="s">
        <v>222</v>
      </c>
    </row>
    <row r="75" spans="1:5" x14ac:dyDescent="0.25">
      <c r="A75" t="s">
        <v>1391</v>
      </c>
      <c r="B75" s="6" t="s">
        <v>1392</v>
      </c>
      <c r="C75" s="6" t="s">
        <v>1393</v>
      </c>
      <c r="D75" s="6" t="s">
        <v>1394</v>
      </c>
      <c r="E75" s="6" t="s">
        <v>222</v>
      </c>
    </row>
    <row r="76" spans="1:5" x14ac:dyDescent="0.25">
      <c r="A76" t="s">
        <v>1395</v>
      </c>
      <c r="B76" s="6" t="s">
        <v>222</v>
      </c>
      <c r="C76" s="6" t="s">
        <v>222</v>
      </c>
      <c r="D76" s="6" t="s">
        <v>222</v>
      </c>
      <c r="E76" s="6" t="s">
        <v>222</v>
      </c>
    </row>
    <row r="77" spans="1:5" x14ac:dyDescent="0.25">
      <c r="A77" t="s">
        <v>1396</v>
      </c>
      <c r="B77" s="6" t="s">
        <v>1397</v>
      </c>
      <c r="C77" s="6" t="s">
        <v>1398</v>
      </c>
      <c r="D77" s="6" t="s">
        <v>1399</v>
      </c>
      <c r="E77" s="6" t="s">
        <v>1400</v>
      </c>
    </row>
    <row r="78" spans="1:5" x14ac:dyDescent="0.25">
      <c r="A78" t="s">
        <v>1401</v>
      </c>
      <c r="B78" s="6" t="s">
        <v>159</v>
      </c>
      <c r="C78" s="6" t="s">
        <v>159</v>
      </c>
      <c r="D78" s="6" t="s">
        <v>159</v>
      </c>
      <c r="E78" s="6" t="s">
        <v>159</v>
      </c>
    </row>
    <row r="79" spans="1:5" x14ac:dyDescent="0.25">
      <c r="A79" t="s">
        <v>1402</v>
      </c>
      <c r="B79" s="6" t="s">
        <v>159</v>
      </c>
      <c r="C79" s="6" t="s">
        <v>159</v>
      </c>
      <c r="D79" s="6" t="s">
        <v>159</v>
      </c>
      <c r="E79" s="6" t="s">
        <v>159</v>
      </c>
    </row>
    <row r="80" spans="1:5" x14ac:dyDescent="0.25">
      <c r="A80" t="s">
        <v>1403</v>
      </c>
      <c r="B80" s="6" t="s">
        <v>159</v>
      </c>
      <c r="C80" s="6" t="s">
        <v>159</v>
      </c>
      <c r="D80" s="6" t="s">
        <v>159</v>
      </c>
      <c r="E80" s="6" t="s">
        <v>159</v>
      </c>
    </row>
    <row r="81" spans="1:5" x14ac:dyDescent="0.25">
      <c r="A81" t="s">
        <v>1404</v>
      </c>
      <c r="B81" s="6" t="s">
        <v>159</v>
      </c>
      <c r="C81" s="6" t="s">
        <v>159</v>
      </c>
      <c r="D81" s="6" t="s">
        <v>159</v>
      </c>
      <c r="E81" s="6" t="s">
        <v>159</v>
      </c>
    </row>
    <row r="82" spans="1:5" x14ac:dyDescent="0.25">
      <c r="A82" t="s">
        <v>1405</v>
      </c>
      <c r="B82" s="6" t="s">
        <v>1406</v>
      </c>
      <c r="C82" s="6" t="s">
        <v>1407</v>
      </c>
      <c r="D82" s="6" t="s">
        <v>1408</v>
      </c>
      <c r="E82" s="6" t="s">
        <v>1409</v>
      </c>
    </row>
    <row r="83" spans="1:5" x14ac:dyDescent="0.25">
      <c r="A83" t="s">
        <v>1410</v>
      </c>
      <c r="B83" s="6" t="s">
        <v>222</v>
      </c>
      <c r="C83" s="6" t="s">
        <v>1411</v>
      </c>
      <c r="D83" s="6" t="s">
        <v>1412</v>
      </c>
      <c r="E83" s="6" t="s">
        <v>222</v>
      </c>
    </row>
    <row r="84" spans="1:5" x14ac:dyDescent="0.25">
      <c r="A84" t="s">
        <v>1413</v>
      </c>
      <c r="B84" s="6" t="s">
        <v>1414</v>
      </c>
      <c r="C84" s="6" t="s">
        <v>1415</v>
      </c>
      <c r="D84" s="6" t="s">
        <v>1416</v>
      </c>
      <c r="E84" s="6" t="s">
        <v>222</v>
      </c>
    </row>
    <row r="85" spans="1:5" x14ac:dyDescent="0.25">
      <c r="A85" t="s">
        <v>1417</v>
      </c>
      <c r="B85" s="6" t="s">
        <v>159</v>
      </c>
      <c r="C85" s="6" t="s">
        <v>159</v>
      </c>
      <c r="D85" s="6" t="s">
        <v>159</v>
      </c>
      <c r="E85" s="6" t="s">
        <v>159</v>
      </c>
    </row>
    <row r="86" spans="1:5" x14ac:dyDescent="0.25">
      <c r="A86" t="s">
        <v>1418</v>
      </c>
      <c r="B86" s="6" t="s">
        <v>159</v>
      </c>
      <c r="C86" s="6" t="s">
        <v>159</v>
      </c>
      <c r="D86" s="6" t="s">
        <v>159</v>
      </c>
      <c r="E86" s="6" t="s">
        <v>159</v>
      </c>
    </row>
    <row r="87" spans="1:5" x14ac:dyDescent="0.25">
      <c r="A87" t="s">
        <v>1419</v>
      </c>
      <c r="B87" s="6" t="s">
        <v>1420</v>
      </c>
      <c r="C87" s="6" t="s">
        <v>1421</v>
      </c>
      <c r="D87" s="6" t="s">
        <v>1422</v>
      </c>
      <c r="E87" s="6" t="s">
        <v>222</v>
      </c>
    </row>
    <row r="88" spans="1:5" x14ac:dyDescent="0.25">
      <c r="A88" t="s">
        <v>1423</v>
      </c>
      <c r="B88" s="6" t="s">
        <v>1424</v>
      </c>
      <c r="C88" s="6" t="s">
        <v>1425</v>
      </c>
      <c r="D88" s="6" t="s">
        <v>1426</v>
      </c>
      <c r="E88" s="6" t="s">
        <v>222</v>
      </c>
    </row>
    <row r="89" spans="1:5" x14ac:dyDescent="0.25">
      <c r="A89" t="s">
        <v>1427</v>
      </c>
      <c r="B89" t="s">
        <v>1428</v>
      </c>
      <c r="C89" t="s">
        <v>1429</v>
      </c>
      <c r="D89" t="s">
        <v>1430</v>
      </c>
      <c r="E89" t="s">
        <v>1431</v>
      </c>
    </row>
    <row r="90" spans="1:5" x14ac:dyDescent="0.25">
      <c r="A90" t="s">
        <v>214</v>
      </c>
      <c r="B90" t="s">
        <v>1432</v>
      </c>
      <c r="C90" t="s">
        <v>1433</v>
      </c>
      <c r="D90" t="s">
        <v>1434</v>
      </c>
      <c r="E90" t="s">
        <v>362</v>
      </c>
    </row>
    <row r="92" spans="1:5" x14ac:dyDescent="0.25">
      <c r="A92" t="s">
        <v>171</v>
      </c>
    </row>
    <row r="93" spans="1:5" x14ac:dyDescent="0.25">
      <c r="A93" t="s">
        <v>1435</v>
      </c>
    </row>
    <row r="94" spans="1:5" x14ac:dyDescent="0.25">
      <c r="A94" t="s">
        <v>216</v>
      </c>
    </row>
    <row r="95" spans="1:5" x14ac:dyDescent="0.25">
      <c r="A95" t="s">
        <v>577</v>
      </c>
    </row>
    <row r="96" spans="1:5" x14ac:dyDescent="0.25">
      <c r="A96" t="s">
        <v>578</v>
      </c>
    </row>
    <row r="98" spans="1:1" x14ac:dyDescent="0.25">
      <c r="A98" t="s">
        <v>179</v>
      </c>
    </row>
    <row r="99" spans="1:1" x14ac:dyDescent="0.25">
      <c r="A99" t="s">
        <v>180</v>
      </c>
    </row>
    <row r="100" spans="1:1" x14ac:dyDescent="0.25">
      <c r="A100" t="s">
        <v>181</v>
      </c>
    </row>
    <row r="101" spans="1:1" x14ac:dyDescent="0.25">
      <c r="A101" t="s">
        <v>182</v>
      </c>
    </row>
    <row r="102" spans="1:1" x14ac:dyDescent="0.25">
      <c r="A102" t="s">
        <v>183</v>
      </c>
    </row>
    <row r="103" spans="1:1" x14ac:dyDescent="0.25">
      <c r="A103" t="s">
        <v>579</v>
      </c>
    </row>
    <row r="105" spans="1:1" x14ac:dyDescent="0.25">
      <c r="A105" t="s">
        <v>219</v>
      </c>
    </row>
    <row r="106" spans="1:1" x14ac:dyDescent="0.25">
      <c r="A106" t="s">
        <v>580</v>
      </c>
    </row>
    <row r="107" spans="1:1" x14ac:dyDescent="0.25">
      <c r="A107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10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54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63.75" x14ac:dyDescent="0.25">
      <c r="A2" s="3" t="s">
        <v>159</v>
      </c>
      <c r="B2" s="5" t="s">
        <v>166</v>
      </c>
      <c r="C2" s="5" t="s">
        <v>167</v>
      </c>
      <c r="D2" s="5" t="s">
        <v>168</v>
      </c>
      <c r="E2" s="5" t="s">
        <v>169</v>
      </c>
    </row>
    <row r="3" spans="1:6" x14ac:dyDescent="0.25">
      <c r="A3" t="s">
        <v>1215</v>
      </c>
      <c r="B3" s="6" t="s">
        <v>159</v>
      </c>
      <c r="C3" s="6" t="s">
        <v>159</v>
      </c>
      <c r="D3" s="6" t="s">
        <v>159</v>
      </c>
      <c r="E3" s="6" t="s">
        <v>159</v>
      </c>
    </row>
    <row r="4" spans="1:6" x14ac:dyDescent="0.25">
      <c r="A4" t="s">
        <v>1216</v>
      </c>
      <c r="B4" s="6" t="s">
        <v>159</v>
      </c>
      <c r="C4" s="6" t="s">
        <v>159</v>
      </c>
      <c r="D4" s="6" t="s">
        <v>159</v>
      </c>
      <c r="E4" s="6" t="s">
        <v>159</v>
      </c>
    </row>
    <row r="5" spans="1:6" x14ac:dyDescent="0.25">
      <c r="A5" t="s">
        <v>1221</v>
      </c>
      <c r="B5" s="6" t="s">
        <v>1436</v>
      </c>
      <c r="C5" s="6" t="s">
        <v>1437</v>
      </c>
      <c r="D5" s="6" t="s">
        <v>1438</v>
      </c>
      <c r="E5" s="6" t="s">
        <v>1439</v>
      </c>
    </row>
    <row r="6" spans="1:6" x14ac:dyDescent="0.25">
      <c r="A6" t="s">
        <v>1226</v>
      </c>
      <c r="B6" s="6" t="s">
        <v>159</v>
      </c>
      <c r="C6" s="6" t="s">
        <v>159</v>
      </c>
      <c r="D6" s="6" t="s">
        <v>159</v>
      </c>
      <c r="E6" s="6" t="s">
        <v>159</v>
      </c>
    </row>
    <row r="7" spans="1:6" x14ac:dyDescent="0.25">
      <c r="A7" t="s">
        <v>1229</v>
      </c>
      <c r="B7" s="6" t="s">
        <v>222</v>
      </c>
      <c r="C7" s="6" t="s">
        <v>222</v>
      </c>
      <c r="D7" s="6" t="s">
        <v>222</v>
      </c>
      <c r="E7" s="6" t="s">
        <v>222</v>
      </c>
    </row>
    <row r="8" spans="1:6" x14ac:dyDescent="0.25">
      <c r="A8" t="s">
        <v>1231</v>
      </c>
      <c r="B8" s="6" t="s">
        <v>1440</v>
      </c>
      <c r="C8" s="6" t="s">
        <v>1441</v>
      </c>
      <c r="D8" s="6" t="s">
        <v>1442</v>
      </c>
      <c r="E8" s="6" t="s">
        <v>1443</v>
      </c>
    </row>
    <row r="9" spans="1:6" x14ac:dyDescent="0.25">
      <c r="A9" t="s">
        <v>1236</v>
      </c>
      <c r="B9" s="6" t="s">
        <v>159</v>
      </c>
      <c r="C9" s="6" t="s">
        <v>159</v>
      </c>
      <c r="D9" s="6" t="s">
        <v>159</v>
      </c>
      <c r="E9" s="6" t="s">
        <v>159</v>
      </c>
    </row>
    <row r="10" spans="1:6" x14ac:dyDescent="0.25">
      <c r="A10" t="s">
        <v>1237</v>
      </c>
      <c r="B10" s="6" t="s">
        <v>159</v>
      </c>
      <c r="C10" s="6" t="s">
        <v>159</v>
      </c>
      <c r="D10" s="6" t="s">
        <v>159</v>
      </c>
      <c r="E10" s="6" t="s">
        <v>159</v>
      </c>
    </row>
    <row r="11" spans="1:6" x14ac:dyDescent="0.25">
      <c r="A11" t="s">
        <v>1238</v>
      </c>
      <c r="B11" s="6" t="s">
        <v>222</v>
      </c>
      <c r="C11" s="6" t="s">
        <v>222</v>
      </c>
      <c r="D11" s="6" t="s">
        <v>222</v>
      </c>
      <c r="E11" s="6" t="s">
        <v>159</v>
      </c>
    </row>
    <row r="12" spans="1:6" x14ac:dyDescent="0.25">
      <c r="A12" t="s">
        <v>1241</v>
      </c>
      <c r="B12" s="6" t="s">
        <v>159</v>
      </c>
      <c r="C12" s="6" t="s">
        <v>159</v>
      </c>
      <c r="D12" s="6" t="s">
        <v>159</v>
      </c>
      <c r="E12" s="6" t="s">
        <v>159</v>
      </c>
    </row>
    <row r="13" spans="1:6" x14ac:dyDescent="0.25">
      <c r="A13" t="s">
        <v>1242</v>
      </c>
      <c r="B13" s="6" t="s">
        <v>1444</v>
      </c>
      <c r="C13" s="6" t="s">
        <v>1445</v>
      </c>
      <c r="D13" s="6" t="s">
        <v>1446</v>
      </c>
      <c r="E13" s="6" t="s">
        <v>1447</v>
      </c>
    </row>
    <row r="14" spans="1:6" x14ac:dyDescent="0.25">
      <c r="A14" t="s">
        <v>1243</v>
      </c>
      <c r="B14" s="6" t="s">
        <v>1448</v>
      </c>
      <c r="C14" s="6" t="s">
        <v>1449</v>
      </c>
      <c r="D14" s="6" t="s">
        <v>1450</v>
      </c>
      <c r="E14" s="6" t="s">
        <v>1451</v>
      </c>
    </row>
    <row r="15" spans="1:6" x14ac:dyDescent="0.25">
      <c r="A15" t="s">
        <v>1248</v>
      </c>
      <c r="B15" s="6" t="s">
        <v>1452</v>
      </c>
      <c r="C15" s="6" t="s">
        <v>1453</v>
      </c>
      <c r="D15" s="6" t="s">
        <v>1454</v>
      </c>
      <c r="E15" s="6" t="s">
        <v>1455</v>
      </c>
    </row>
    <row r="16" spans="1:6" x14ac:dyDescent="0.25">
      <c r="A16" t="s">
        <v>1249</v>
      </c>
      <c r="B16" s="6" t="s">
        <v>159</v>
      </c>
      <c r="C16" s="6" t="s">
        <v>159</v>
      </c>
      <c r="D16" s="6" t="s">
        <v>159</v>
      </c>
      <c r="E16" s="6" t="s">
        <v>159</v>
      </c>
    </row>
    <row r="17" spans="1:5" x14ac:dyDescent="0.25">
      <c r="A17" t="s">
        <v>1250</v>
      </c>
      <c r="B17" s="6" t="s">
        <v>1456</v>
      </c>
      <c r="C17" s="6" t="s">
        <v>1457</v>
      </c>
      <c r="D17" s="6" t="s">
        <v>1458</v>
      </c>
      <c r="E17" s="6" t="s">
        <v>1459</v>
      </c>
    </row>
    <row r="18" spans="1:5" x14ac:dyDescent="0.25">
      <c r="A18" t="s">
        <v>1251</v>
      </c>
      <c r="B18" s="6" t="s">
        <v>222</v>
      </c>
      <c r="C18" s="6" t="s">
        <v>222</v>
      </c>
      <c r="D18" s="6" t="s">
        <v>222</v>
      </c>
      <c r="E18" s="6" t="s">
        <v>222</v>
      </c>
    </row>
    <row r="19" spans="1:5" x14ac:dyDescent="0.25">
      <c r="A19" t="s">
        <v>1252</v>
      </c>
      <c r="B19" s="6" t="s">
        <v>1460</v>
      </c>
      <c r="C19" s="6" t="s">
        <v>1461</v>
      </c>
      <c r="D19" s="6" t="s">
        <v>1462</v>
      </c>
      <c r="E19" s="6" t="s">
        <v>1463</v>
      </c>
    </row>
    <row r="20" spans="1:5" x14ac:dyDescent="0.25">
      <c r="A20" t="s">
        <v>1257</v>
      </c>
      <c r="B20" s="6" t="s">
        <v>1464</v>
      </c>
      <c r="C20" s="6" t="s">
        <v>1465</v>
      </c>
      <c r="D20" s="6" t="s">
        <v>1466</v>
      </c>
      <c r="E20" s="6" t="s">
        <v>1467</v>
      </c>
    </row>
    <row r="21" spans="1:5" x14ac:dyDescent="0.25">
      <c r="A21" t="s">
        <v>1258</v>
      </c>
      <c r="B21" s="6" t="s">
        <v>222</v>
      </c>
      <c r="C21" s="6" t="s">
        <v>1468</v>
      </c>
      <c r="D21" s="6" t="s">
        <v>1469</v>
      </c>
      <c r="E21" s="6" t="s">
        <v>222</v>
      </c>
    </row>
    <row r="22" spans="1:5" x14ac:dyDescent="0.25">
      <c r="A22" t="s">
        <v>1263</v>
      </c>
      <c r="B22" s="6" t="s">
        <v>159</v>
      </c>
      <c r="C22" s="6" t="s">
        <v>159</v>
      </c>
      <c r="D22" s="6" t="s">
        <v>159</v>
      </c>
      <c r="E22" s="6" t="s">
        <v>159</v>
      </c>
    </row>
    <row r="23" spans="1:5" x14ac:dyDescent="0.25">
      <c r="A23" t="s">
        <v>1266</v>
      </c>
      <c r="B23" s="6" t="s">
        <v>159</v>
      </c>
      <c r="C23" s="6" t="s">
        <v>159</v>
      </c>
      <c r="D23" s="6" t="s">
        <v>159</v>
      </c>
      <c r="E23" s="6" t="s">
        <v>159</v>
      </c>
    </row>
    <row r="24" spans="1:5" x14ac:dyDescent="0.25">
      <c r="A24" t="s">
        <v>1269</v>
      </c>
      <c r="B24" s="6" t="s">
        <v>222</v>
      </c>
      <c r="C24" s="6" t="s">
        <v>222</v>
      </c>
      <c r="D24" s="6" t="s">
        <v>222</v>
      </c>
      <c r="E24" s="6" t="s">
        <v>222</v>
      </c>
    </row>
    <row r="25" spans="1:5" x14ac:dyDescent="0.25">
      <c r="A25" t="s">
        <v>1270</v>
      </c>
      <c r="B25" s="6" t="s">
        <v>1470</v>
      </c>
      <c r="C25" s="6" t="s">
        <v>1471</v>
      </c>
      <c r="D25" s="6" t="s">
        <v>1472</v>
      </c>
      <c r="E25" s="6" t="s">
        <v>1473</v>
      </c>
    </row>
    <row r="26" spans="1:5" x14ac:dyDescent="0.25">
      <c r="A26" t="s">
        <v>1275</v>
      </c>
      <c r="B26" s="6" t="s">
        <v>159</v>
      </c>
      <c r="C26" s="6" t="s">
        <v>159</v>
      </c>
      <c r="D26" s="6" t="s">
        <v>159</v>
      </c>
      <c r="E26" s="6" t="s">
        <v>159</v>
      </c>
    </row>
    <row r="27" spans="1:5" x14ac:dyDescent="0.25">
      <c r="A27" t="s">
        <v>1276</v>
      </c>
      <c r="B27" s="6" t="s">
        <v>159</v>
      </c>
      <c r="C27" s="6" t="s">
        <v>159</v>
      </c>
      <c r="D27" s="6" t="s">
        <v>159</v>
      </c>
      <c r="E27" s="6" t="s">
        <v>159</v>
      </c>
    </row>
    <row r="28" spans="1:5" x14ac:dyDescent="0.25">
      <c r="A28" t="s">
        <v>1281</v>
      </c>
      <c r="B28" s="6" t="s">
        <v>222</v>
      </c>
      <c r="C28" s="6" t="s">
        <v>222</v>
      </c>
      <c r="D28" s="6" t="s">
        <v>222</v>
      </c>
      <c r="E28" s="6" t="s">
        <v>222</v>
      </c>
    </row>
    <row r="29" spans="1:5" x14ac:dyDescent="0.25">
      <c r="A29" t="s">
        <v>1284</v>
      </c>
      <c r="B29" s="6" t="s">
        <v>159</v>
      </c>
      <c r="C29" s="6" t="s">
        <v>159</v>
      </c>
      <c r="D29" s="6" t="s">
        <v>159</v>
      </c>
      <c r="E29" s="6" t="s">
        <v>159</v>
      </c>
    </row>
    <row r="30" spans="1:5" x14ac:dyDescent="0.25">
      <c r="A30" t="s">
        <v>1285</v>
      </c>
      <c r="B30" s="6" t="s">
        <v>159</v>
      </c>
      <c r="C30" s="6" t="s">
        <v>159</v>
      </c>
      <c r="D30" s="6" t="s">
        <v>159</v>
      </c>
      <c r="E30" s="6" t="s">
        <v>159</v>
      </c>
    </row>
    <row r="31" spans="1:5" x14ac:dyDescent="0.25">
      <c r="A31" t="s">
        <v>1290</v>
      </c>
      <c r="B31" s="6" t="s">
        <v>1474</v>
      </c>
      <c r="C31" s="6" t="s">
        <v>1475</v>
      </c>
      <c r="D31" s="6" t="s">
        <v>1476</v>
      </c>
      <c r="E31" s="6" t="s">
        <v>1477</v>
      </c>
    </row>
    <row r="32" spans="1:5" x14ac:dyDescent="0.25">
      <c r="A32" t="s">
        <v>1291</v>
      </c>
      <c r="B32" s="6" t="s">
        <v>1478</v>
      </c>
      <c r="C32" s="6" t="s">
        <v>1479</v>
      </c>
      <c r="D32" s="6" t="s">
        <v>1480</v>
      </c>
      <c r="E32" s="6" t="s">
        <v>1481</v>
      </c>
    </row>
    <row r="33" spans="1:5" x14ac:dyDescent="0.25">
      <c r="A33" t="s">
        <v>1294</v>
      </c>
      <c r="B33" s="6" t="s">
        <v>222</v>
      </c>
      <c r="C33" s="6" t="s">
        <v>222</v>
      </c>
      <c r="D33" s="6" t="s">
        <v>1482</v>
      </c>
      <c r="E33" s="6" t="s">
        <v>222</v>
      </c>
    </row>
    <row r="34" spans="1:5" x14ac:dyDescent="0.25">
      <c r="A34" t="s">
        <v>1295</v>
      </c>
      <c r="B34" s="6" t="s">
        <v>222</v>
      </c>
      <c r="C34" s="6" t="s">
        <v>222</v>
      </c>
      <c r="D34" s="6" t="s">
        <v>222</v>
      </c>
      <c r="E34" s="6" t="s">
        <v>222</v>
      </c>
    </row>
    <row r="35" spans="1:5" x14ac:dyDescent="0.25">
      <c r="A35" t="s">
        <v>1296</v>
      </c>
      <c r="B35" s="6" t="s">
        <v>1483</v>
      </c>
      <c r="C35" s="6" t="s">
        <v>1484</v>
      </c>
      <c r="D35" s="6" t="s">
        <v>1485</v>
      </c>
      <c r="E35" s="6" t="s">
        <v>1486</v>
      </c>
    </row>
    <row r="36" spans="1:5" x14ac:dyDescent="0.25">
      <c r="A36" t="s">
        <v>1297</v>
      </c>
      <c r="B36" s="6" t="s">
        <v>222</v>
      </c>
      <c r="C36" s="6" t="s">
        <v>222</v>
      </c>
      <c r="D36" s="6" t="s">
        <v>222</v>
      </c>
      <c r="E36" s="6" t="s">
        <v>222</v>
      </c>
    </row>
    <row r="37" spans="1:5" x14ac:dyDescent="0.25">
      <c r="A37" t="s">
        <v>1298</v>
      </c>
      <c r="B37" s="6" t="s">
        <v>222</v>
      </c>
      <c r="C37" s="6" t="s">
        <v>222</v>
      </c>
      <c r="D37" s="6" t="s">
        <v>222</v>
      </c>
      <c r="E37" s="6" t="s">
        <v>222</v>
      </c>
    </row>
    <row r="38" spans="1:5" x14ac:dyDescent="0.25">
      <c r="A38" t="s">
        <v>1299</v>
      </c>
      <c r="B38" s="6" t="s">
        <v>222</v>
      </c>
      <c r="C38" s="6" t="s">
        <v>222</v>
      </c>
      <c r="D38" s="6" t="s">
        <v>222</v>
      </c>
      <c r="E38" s="6" t="s">
        <v>222</v>
      </c>
    </row>
    <row r="39" spans="1:5" x14ac:dyDescent="0.25">
      <c r="A39" t="s">
        <v>1300</v>
      </c>
      <c r="B39" s="6" t="s">
        <v>222</v>
      </c>
      <c r="C39" s="6" t="s">
        <v>222</v>
      </c>
      <c r="D39" s="6" t="s">
        <v>222</v>
      </c>
      <c r="E39" s="6" t="s">
        <v>222</v>
      </c>
    </row>
    <row r="40" spans="1:5" x14ac:dyDescent="0.25">
      <c r="A40" t="s">
        <v>1304</v>
      </c>
      <c r="B40" s="6" t="s">
        <v>159</v>
      </c>
      <c r="C40" s="6" t="s">
        <v>159</v>
      </c>
      <c r="D40" s="6" t="s">
        <v>159</v>
      </c>
      <c r="E40" s="6" t="s">
        <v>159</v>
      </c>
    </row>
    <row r="41" spans="1:5" x14ac:dyDescent="0.25">
      <c r="A41" t="s">
        <v>1307</v>
      </c>
      <c r="B41" s="6" t="s">
        <v>222</v>
      </c>
      <c r="C41" s="6" t="s">
        <v>222</v>
      </c>
      <c r="D41" s="6" t="s">
        <v>222</v>
      </c>
      <c r="E41" s="6" t="s">
        <v>159</v>
      </c>
    </row>
    <row r="42" spans="1:5" x14ac:dyDescent="0.25">
      <c r="A42" t="s">
        <v>1308</v>
      </c>
      <c r="B42" s="6" t="s">
        <v>159</v>
      </c>
      <c r="C42" s="6" t="s">
        <v>159</v>
      </c>
      <c r="D42" s="6" t="s">
        <v>159</v>
      </c>
      <c r="E42" s="6" t="s">
        <v>159</v>
      </c>
    </row>
    <row r="43" spans="1:5" x14ac:dyDescent="0.25">
      <c r="A43" t="s">
        <v>1312</v>
      </c>
      <c r="B43" s="6" t="s">
        <v>222</v>
      </c>
      <c r="C43" s="6" t="s">
        <v>222</v>
      </c>
      <c r="D43" s="6" t="s">
        <v>222</v>
      </c>
      <c r="E43" s="6" t="s">
        <v>222</v>
      </c>
    </row>
    <row r="44" spans="1:5" x14ac:dyDescent="0.25">
      <c r="A44" t="s">
        <v>1317</v>
      </c>
      <c r="B44" s="6" t="s">
        <v>222</v>
      </c>
      <c r="C44" s="6" t="s">
        <v>222</v>
      </c>
      <c r="D44" s="6" t="s">
        <v>222</v>
      </c>
      <c r="E44" s="6" t="s">
        <v>222</v>
      </c>
    </row>
    <row r="45" spans="1:5" x14ac:dyDescent="0.25">
      <c r="A45" t="s">
        <v>1320</v>
      </c>
      <c r="B45" s="6" t="s">
        <v>159</v>
      </c>
      <c r="C45" s="6" t="s">
        <v>159</v>
      </c>
      <c r="D45" s="6" t="s">
        <v>159</v>
      </c>
      <c r="E45" s="6" t="s">
        <v>159</v>
      </c>
    </row>
    <row r="46" spans="1:5" x14ac:dyDescent="0.25">
      <c r="A46" t="s">
        <v>1321</v>
      </c>
      <c r="B46" s="6" t="s">
        <v>1487</v>
      </c>
      <c r="C46" s="6" t="s">
        <v>1488</v>
      </c>
      <c r="D46" s="6" t="s">
        <v>1489</v>
      </c>
      <c r="E46" s="6" t="s">
        <v>1490</v>
      </c>
    </row>
    <row r="47" spans="1:5" x14ac:dyDescent="0.25">
      <c r="A47" t="s">
        <v>1322</v>
      </c>
      <c r="B47" s="6" t="s">
        <v>1491</v>
      </c>
      <c r="C47" s="6" t="s">
        <v>1492</v>
      </c>
      <c r="D47" s="6" t="s">
        <v>1493</v>
      </c>
      <c r="E47" s="6" t="s">
        <v>1494</v>
      </c>
    </row>
    <row r="48" spans="1:5" x14ac:dyDescent="0.25">
      <c r="A48" t="s">
        <v>1323</v>
      </c>
      <c r="B48" s="6" t="s">
        <v>159</v>
      </c>
      <c r="C48" s="6" t="s">
        <v>159</v>
      </c>
      <c r="D48" s="6" t="s">
        <v>159</v>
      </c>
      <c r="E48" s="6" t="s">
        <v>159</v>
      </c>
    </row>
    <row r="49" spans="1:5" x14ac:dyDescent="0.25">
      <c r="A49" t="s">
        <v>1324</v>
      </c>
      <c r="B49" s="6" t="s">
        <v>222</v>
      </c>
      <c r="C49" s="6" t="s">
        <v>222</v>
      </c>
      <c r="D49" s="6" t="s">
        <v>222</v>
      </c>
      <c r="E49" s="6" t="s">
        <v>222</v>
      </c>
    </row>
    <row r="50" spans="1:5" x14ac:dyDescent="0.25">
      <c r="A50" t="s">
        <v>1325</v>
      </c>
      <c r="B50" s="6" t="s">
        <v>159</v>
      </c>
      <c r="C50" s="6" t="s">
        <v>159</v>
      </c>
      <c r="D50" s="6" t="s">
        <v>159</v>
      </c>
      <c r="E50" s="6" t="s">
        <v>159</v>
      </c>
    </row>
    <row r="51" spans="1:5" x14ac:dyDescent="0.25">
      <c r="A51" t="s">
        <v>1329</v>
      </c>
      <c r="B51" s="6" t="s">
        <v>159</v>
      </c>
      <c r="C51" s="6" t="s">
        <v>159</v>
      </c>
      <c r="D51" s="6" t="s">
        <v>159</v>
      </c>
      <c r="E51" s="6" t="s">
        <v>159</v>
      </c>
    </row>
    <row r="52" spans="1:5" x14ac:dyDescent="0.25">
      <c r="A52" t="s">
        <v>1330</v>
      </c>
      <c r="B52" s="6" t="s">
        <v>1495</v>
      </c>
      <c r="C52" s="6" t="s">
        <v>1496</v>
      </c>
      <c r="D52" s="6" t="s">
        <v>1497</v>
      </c>
      <c r="E52" s="6" t="s">
        <v>1498</v>
      </c>
    </row>
    <row r="53" spans="1:5" x14ac:dyDescent="0.25">
      <c r="A53" t="s">
        <v>1331</v>
      </c>
      <c r="B53" s="6" t="s">
        <v>159</v>
      </c>
      <c r="C53" s="6" t="s">
        <v>159</v>
      </c>
      <c r="D53" s="6" t="s">
        <v>159</v>
      </c>
      <c r="E53" s="6" t="s">
        <v>159</v>
      </c>
    </row>
    <row r="54" spans="1:5" x14ac:dyDescent="0.25">
      <c r="A54" t="s">
        <v>1336</v>
      </c>
      <c r="B54" s="6" t="s">
        <v>1499</v>
      </c>
      <c r="C54" s="6" t="s">
        <v>1500</v>
      </c>
      <c r="D54" s="6" t="s">
        <v>1501</v>
      </c>
      <c r="E54" s="6" t="s">
        <v>222</v>
      </c>
    </row>
    <row r="55" spans="1:5" x14ac:dyDescent="0.25">
      <c r="A55" t="s">
        <v>1341</v>
      </c>
      <c r="B55" s="6" t="s">
        <v>222</v>
      </c>
      <c r="C55" s="6" t="s">
        <v>222</v>
      </c>
      <c r="D55" s="6" t="s">
        <v>222</v>
      </c>
      <c r="E55" s="6" t="s">
        <v>159</v>
      </c>
    </row>
    <row r="56" spans="1:5" x14ac:dyDescent="0.25">
      <c r="A56" t="s">
        <v>1343</v>
      </c>
      <c r="B56" s="6" t="s">
        <v>222</v>
      </c>
      <c r="C56" s="6" t="s">
        <v>222</v>
      </c>
      <c r="D56" s="6" t="s">
        <v>222</v>
      </c>
      <c r="E56" s="6" t="s">
        <v>159</v>
      </c>
    </row>
    <row r="57" spans="1:5" x14ac:dyDescent="0.25">
      <c r="A57" t="s">
        <v>1347</v>
      </c>
      <c r="B57" s="6" t="s">
        <v>222</v>
      </c>
      <c r="C57" s="6" t="s">
        <v>222</v>
      </c>
      <c r="D57" s="6" t="s">
        <v>222</v>
      </c>
      <c r="E57" s="6" t="s">
        <v>222</v>
      </c>
    </row>
    <row r="58" spans="1:5" x14ac:dyDescent="0.25">
      <c r="A58" t="s">
        <v>1348</v>
      </c>
      <c r="B58" s="6" t="s">
        <v>222</v>
      </c>
      <c r="C58" s="6" t="s">
        <v>222</v>
      </c>
      <c r="D58" s="6" t="s">
        <v>222</v>
      </c>
      <c r="E58" s="6" t="s">
        <v>222</v>
      </c>
    </row>
    <row r="59" spans="1:5" x14ac:dyDescent="0.25">
      <c r="A59" t="s">
        <v>1353</v>
      </c>
      <c r="B59" s="6" t="s">
        <v>222</v>
      </c>
      <c r="C59" s="6" t="s">
        <v>1502</v>
      </c>
      <c r="D59" s="6" t="s">
        <v>1503</v>
      </c>
      <c r="E59" s="6" t="s">
        <v>222</v>
      </c>
    </row>
    <row r="60" spans="1:5" x14ac:dyDescent="0.25">
      <c r="A60" t="s">
        <v>1354</v>
      </c>
      <c r="B60" s="6" t="s">
        <v>222</v>
      </c>
      <c r="C60" s="6" t="s">
        <v>222</v>
      </c>
      <c r="D60" s="6" t="s">
        <v>1504</v>
      </c>
      <c r="E60" s="6" t="s">
        <v>222</v>
      </c>
    </row>
    <row r="61" spans="1:5" x14ac:dyDescent="0.25">
      <c r="A61" t="s">
        <v>1355</v>
      </c>
      <c r="B61" s="6" t="s">
        <v>159</v>
      </c>
      <c r="C61" s="6" t="s">
        <v>159</v>
      </c>
      <c r="D61" s="6" t="s">
        <v>159</v>
      </c>
      <c r="E61" s="6" t="s">
        <v>159</v>
      </c>
    </row>
    <row r="62" spans="1:5" x14ac:dyDescent="0.25">
      <c r="A62" t="s">
        <v>1359</v>
      </c>
      <c r="B62" s="6" t="s">
        <v>222</v>
      </c>
      <c r="C62" s="6" t="s">
        <v>222</v>
      </c>
      <c r="D62" s="6" t="s">
        <v>222</v>
      </c>
      <c r="E62" s="6" t="s">
        <v>222</v>
      </c>
    </row>
    <row r="63" spans="1:5" x14ac:dyDescent="0.25">
      <c r="A63" t="s">
        <v>1360</v>
      </c>
      <c r="B63" s="6" t="s">
        <v>159</v>
      </c>
      <c r="C63" s="6" t="s">
        <v>159</v>
      </c>
      <c r="D63" s="6" t="s">
        <v>159</v>
      </c>
      <c r="E63" s="6" t="s">
        <v>159</v>
      </c>
    </row>
    <row r="64" spans="1:5" x14ac:dyDescent="0.25">
      <c r="A64" t="s">
        <v>1361</v>
      </c>
      <c r="B64" s="6" t="s">
        <v>222</v>
      </c>
      <c r="C64" s="6" t="s">
        <v>222</v>
      </c>
      <c r="D64" s="6" t="s">
        <v>222</v>
      </c>
      <c r="E64" s="6" t="s">
        <v>159</v>
      </c>
    </row>
    <row r="65" spans="1:5" x14ac:dyDescent="0.25">
      <c r="A65" t="s">
        <v>1362</v>
      </c>
      <c r="B65" s="6" t="s">
        <v>222</v>
      </c>
      <c r="C65" s="6" t="s">
        <v>222</v>
      </c>
      <c r="D65" s="6" t="s">
        <v>222</v>
      </c>
      <c r="E65" s="6" t="s">
        <v>222</v>
      </c>
    </row>
    <row r="66" spans="1:5" x14ac:dyDescent="0.25">
      <c r="A66" t="s">
        <v>1366</v>
      </c>
      <c r="B66" s="6" t="s">
        <v>159</v>
      </c>
      <c r="C66" s="6" t="s">
        <v>159</v>
      </c>
      <c r="D66" s="6" t="s">
        <v>159</v>
      </c>
      <c r="E66" s="6" t="s">
        <v>159</v>
      </c>
    </row>
    <row r="67" spans="1:5" x14ac:dyDescent="0.25">
      <c r="A67" t="s">
        <v>1367</v>
      </c>
      <c r="B67" s="6" t="s">
        <v>222</v>
      </c>
      <c r="C67" s="6" t="s">
        <v>222</v>
      </c>
      <c r="D67" s="6" t="s">
        <v>222</v>
      </c>
      <c r="E67" s="6" t="s">
        <v>222</v>
      </c>
    </row>
    <row r="68" spans="1:5" x14ac:dyDescent="0.25">
      <c r="A68" t="s">
        <v>1372</v>
      </c>
      <c r="B68" s="6" t="s">
        <v>159</v>
      </c>
      <c r="C68" s="6" t="s">
        <v>159</v>
      </c>
      <c r="D68" s="6" t="s">
        <v>159</v>
      </c>
      <c r="E68" s="6" t="s">
        <v>159</v>
      </c>
    </row>
    <row r="69" spans="1:5" x14ac:dyDescent="0.25">
      <c r="A69" t="s">
        <v>1373</v>
      </c>
      <c r="B69" s="6" t="s">
        <v>159</v>
      </c>
      <c r="C69" s="6" t="s">
        <v>159</v>
      </c>
      <c r="D69" s="6" t="s">
        <v>159</v>
      </c>
      <c r="E69" s="6" t="s">
        <v>159</v>
      </c>
    </row>
    <row r="70" spans="1:5" x14ac:dyDescent="0.25">
      <c r="A70" t="s">
        <v>1374</v>
      </c>
      <c r="B70" s="6" t="s">
        <v>159</v>
      </c>
      <c r="C70" s="6" t="s">
        <v>159</v>
      </c>
      <c r="D70" s="6" t="s">
        <v>159</v>
      </c>
      <c r="E70" s="6" t="s">
        <v>159</v>
      </c>
    </row>
    <row r="71" spans="1:5" x14ac:dyDescent="0.25">
      <c r="A71" t="s">
        <v>1375</v>
      </c>
      <c r="B71" s="6" t="s">
        <v>1505</v>
      </c>
      <c r="C71" s="6" t="s">
        <v>1506</v>
      </c>
      <c r="D71" s="6" t="s">
        <v>1507</v>
      </c>
      <c r="E71" s="6" t="s">
        <v>1508</v>
      </c>
    </row>
    <row r="72" spans="1:5" x14ac:dyDescent="0.25">
      <c r="A72" t="s">
        <v>1380</v>
      </c>
      <c r="B72" s="6" t="s">
        <v>159</v>
      </c>
      <c r="C72" s="6" t="s">
        <v>159</v>
      </c>
      <c r="D72" s="6" t="s">
        <v>159</v>
      </c>
      <c r="E72" s="6" t="s">
        <v>159</v>
      </c>
    </row>
    <row r="73" spans="1:5" x14ac:dyDescent="0.25">
      <c r="A73" t="s">
        <v>1385</v>
      </c>
      <c r="B73" s="6" t="s">
        <v>159</v>
      </c>
      <c r="C73" s="6" t="s">
        <v>159</v>
      </c>
      <c r="D73" s="6" t="s">
        <v>159</v>
      </c>
      <c r="E73" s="6" t="s">
        <v>159</v>
      </c>
    </row>
    <row r="74" spans="1:5" x14ac:dyDescent="0.25">
      <c r="A74" t="s">
        <v>1390</v>
      </c>
      <c r="B74" s="6" t="s">
        <v>159</v>
      </c>
      <c r="C74" s="6" t="s">
        <v>159</v>
      </c>
      <c r="D74" s="6" t="s">
        <v>159</v>
      </c>
      <c r="E74" s="6" t="s">
        <v>159</v>
      </c>
    </row>
    <row r="75" spans="1:5" x14ac:dyDescent="0.25">
      <c r="A75" t="s">
        <v>1391</v>
      </c>
      <c r="B75" s="6" t="s">
        <v>222</v>
      </c>
      <c r="C75" s="6" t="s">
        <v>222</v>
      </c>
      <c r="D75" s="6" t="s">
        <v>222</v>
      </c>
      <c r="E75" s="6" t="s">
        <v>222</v>
      </c>
    </row>
    <row r="76" spans="1:5" x14ac:dyDescent="0.25">
      <c r="A76" t="s">
        <v>1395</v>
      </c>
      <c r="B76" s="6" t="s">
        <v>159</v>
      </c>
      <c r="C76" s="6" t="s">
        <v>159</v>
      </c>
      <c r="D76" s="6" t="s">
        <v>159</v>
      </c>
      <c r="E76" s="6" t="s">
        <v>159</v>
      </c>
    </row>
    <row r="77" spans="1:5" x14ac:dyDescent="0.25">
      <c r="A77" t="s">
        <v>1396</v>
      </c>
      <c r="B77" s="6" t="s">
        <v>222</v>
      </c>
      <c r="C77" s="6" t="s">
        <v>222</v>
      </c>
      <c r="D77" s="6" t="s">
        <v>222</v>
      </c>
      <c r="E77" s="6" t="s">
        <v>222</v>
      </c>
    </row>
    <row r="78" spans="1:5" x14ac:dyDescent="0.25">
      <c r="A78" t="s">
        <v>1401</v>
      </c>
      <c r="B78" s="6" t="s">
        <v>1509</v>
      </c>
      <c r="C78" s="6" t="s">
        <v>1510</v>
      </c>
      <c r="D78" s="6" t="s">
        <v>1511</v>
      </c>
      <c r="E78" s="6" t="s">
        <v>1512</v>
      </c>
    </row>
    <row r="79" spans="1:5" x14ac:dyDescent="0.25">
      <c r="A79" t="s">
        <v>1402</v>
      </c>
      <c r="B79" s="6" t="s">
        <v>1513</v>
      </c>
      <c r="C79" s="6" t="s">
        <v>1514</v>
      </c>
      <c r="D79" s="6" t="s">
        <v>1515</v>
      </c>
      <c r="E79" s="6" t="s">
        <v>1516</v>
      </c>
    </row>
    <row r="80" spans="1:5" x14ac:dyDescent="0.25">
      <c r="A80" t="s">
        <v>1403</v>
      </c>
      <c r="B80" s="6" t="s">
        <v>159</v>
      </c>
      <c r="C80" s="6" t="s">
        <v>159</v>
      </c>
      <c r="D80" s="6" t="s">
        <v>159</v>
      </c>
      <c r="E80" s="6" t="s">
        <v>159</v>
      </c>
    </row>
    <row r="81" spans="1:5" x14ac:dyDescent="0.25">
      <c r="A81" t="s">
        <v>1404</v>
      </c>
      <c r="B81" s="6" t="s">
        <v>1517</v>
      </c>
      <c r="C81" s="6" t="s">
        <v>1518</v>
      </c>
      <c r="D81" s="6" t="s">
        <v>1519</v>
      </c>
      <c r="E81" s="6" t="s">
        <v>222</v>
      </c>
    </row>
    <row r="82" spans="1:5" x14ac:dyDescent="0.25">
      <c r="A82" t="s">
        <v>1405</v>
      </c>
      <c r="B82" s="6" t="s">
        <v>222</v>
      </c>
      <c r="C82" s="6" t="s">
        <v>1520</v>
      </c>
      <c r="D82" s="6" t="s">
        <v>1521</v>
      </c>
      <c r="E82" s="6" t="s">
        <v>222</v>
      </c>
    </row>
    <row r="83" spans="1:5" x14ac:dyDescent="0.25">
      <c r="A83" t="s">
        <v>1410</v>
      </c>
      <c r="B83" s="6" t="s">
        <v>159</v>
      </c>
      <c r="C83" s="6" t="s">
        <v>159</v>
      </c>
      <c r="D83" s="6" t="s">
        <v>159</v>
      </c>
      <c r="E83" s="6" t="s">
        <v>159</v>
      </c>
    </row>
    <row r="84" spans="1:5" x14ac:dyDescent="0.25">
      <c r="A84" t="s">
        <v>1413</v>
      </c>
      <c r="B84" s="6" t="s">
        <v>159</v>
      </c>
      <c r="C84" s="6" t="s">
        <v>159</v>
      </c>
      <c r="D84" s="6" t="s">
        <v>159</v>
      </c>
      <c r="E84" s="6" t="s">
        <v>159</v>
      </c>
    </row>
    <row r="85" spans="1:5" x14ac:dyDescent="0.25">
      <c r="A85" t="s">
        <v>1417</v>
      </c>
      <c r="B85" s="6" t="s">
        <v>159</v>
      </c>
      <c r="C85" s="6" t="s">
        <v>159</v>
      </c>
      <c r="D85" s="6" t="s">
        <v>159</v>
      </c>
      <c r="E85" s="6" t="s">
        <v>159</v>
      </c>
    </row>
    <row r="86" spans="1:5" x14ac:dyDescent="0.25">
      <c r="A86" t="s">
        <v>1418</v>
      </c>
      <c r="B86" s="6" t="s">
        <v>222</v>
      </c>
      <c r="C86" s="6" t="s">
        <v>222</v>
      </c>
      <c r="D86" s="6" t="s">
        <v>222</v>
      </c>
      <c r="E86" s="6" t="s">
        <v>222</v>
      </c>
    </row>
    <row r="87" spans="1:5" x14ac:dyDescent="0.25">
      <c r="A87" t="s">
        <v>1419</v>
      </c>
      <c r="B87" s="6" t="s">
        <v>159</v>
      </c>
      <c r="C87" s="6" t="s">
        <v>159</v>
      </c>
      <c r="D87" s="6" t="s">
        <v>159</v>
      </c>
      <c r="E87" s="6" t="s">
        <v>159</v>
      </c>
    </row>
    <row r="88" spans="1:5" x14ac:dyDescent="0.25">
      <c r="A88" t="s">
        <v>1423</v>
      </c>
      <c r="B88" s="6" t="s">
        <v>222</v>
      </c>
      <c r="C88" s="6" t="s">
        <v>222</v>
      </c>
      <c r="D88" s="6" t="s">
        <v>222</v>
      </c>
      <c r="E88" s="6" t="s">
        <v>159</v>
      </c>
    </row>
    <row r="89" spans="1:5" x14ac:dyDescent="0.25">
      <c r="A89" t="s">
        <v>1427</v>
      </c>
      <c r="B89" t="s">
        <v>1522</v>
      </c>
      <c r="C89" t="s">
        <v>1523</v>
      </c>
      <c r="D89" t="s">
        <v>1524</v>
      </c>
      <c r="E89" t="s">
        <v>1525</v>
      </c>
    </row>
    <row r="90" spans="1:5" x14ac:dyDescent="0.25">
      <c r="A90" t="s">
        <v>214</v>
      </c>
      <c r="B90" t="s">
        <v>1526</v>
      </c>
      <c r="C90" t="s">
        <v>1527</v>
      </c>
      <c r="D90" t="s">
        <v>224</v>
      </c>
      <c r="E90" t="s">
        <v>1528</v>
      </c>
    </row>
    <row r="92" spans="1:5" x14ac:dyDescent="0.25">
      <c r="A92" t="s">
        <v>171</v>
      </c>
    </row>
    <row r="93" spans="1:5" x14ac:dyDescent="0.25">
      <c r="A93" t="s">
        <v>1529</v>
      </c>
    </row>
    <row r="94" spans="1:5" x14ac:dyDescent="0.25">
      <c r="A94" t="s">
        <v>216</v>
      </c>
    </row>
    <row r="95" spans="1:5" x14ac:dyDescent="0.25">
      <c r="A95" t="s">
        <v>577</v>
      </c>
    </row>
    <row r="96" spans="1:5" x14ac:dyDescent="0.25">
      <c r="A96" t="s">
        <v>578</v>
      </c>
    </row>
    <row r="98" spans="1:1" x14ac:dyDescent="0.25">
      <c r="A98" t="s">
        <v>179</v>
      </c>
    </row>
    <row r="99" spans="1:1" x14ac:dyDescent="0.25">
      <c r="A99" t="s">
        <v>180</v>
      </c>
    </row>
    <row r="100" spans="1:1" x14ac:dyDescent="0.25">
      <c r="A100" t="s">
        <v>181</v>
      </c>
    </row>
    <row r="101" spans="1:1" x14ac:dyDescent="0.25">
      <c r="A101" t="s">
        <v>182</v>
      </c>
    </row>
    <row r="102" spans="1:1" x14ac:dyDescent="0.25">
      <c r="A102" t="s">
        <v>183</v>
      </c>
    </row>
    <row r="103" spans="1:1" x14ac:dyDescent="0.25">
      <c r="A103" t="s">
        <v>579</v>
      </c>
    </row>
    <row r="105" spans="1:1" x14ac:dyDescent="0.25">
      <c r="A105" t="s">
        <v>219</v>
      </c>
    </row>
    <row r="106" spans="1:1" x14ac:dyDescent="0.25">
      <c r="A106" t="s">
        <v>580</v>
      </c>
    </row>
    <row r="107" spans="1:1" x14ac:dyDescent="0.25">
      <c r="A107" t="s">
        <v>581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20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</cols>
  <sheetData>
    <row r="1" spans="1:8" x14ac:dyDescent="0.25">
      <c r="A1" s="4" t="s">
        <v>55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1530</v>
      </c>
      <c r="C2" s="5" t="s">
        <v>1531</v>
      </c>
      <c r="D2" s="5" t="s">
        <v>1532</v>
      </c>
      <c r="E2" s="5" t="s">
        <v>1533</v>
      </c>
      <c r="F2" s="5" t="s">
        <v>1534</v>
      </c>
      <c r="G2" s="5" t="s">
        <v>1535</v>
      </c>
    </row>
    <row r="3" spans="1:8" x14ac:dyDescent="0.25">
      <c r="A3" t="s">
        <v>239</v>
      </c>
      <c r="B3" s="6">
        <v>69.5</v>
      </c>
      <c r="C3" s="6">
        <v>68.900000000000006</v>
      </c>
      <c r="D3" s="6">
        <v>69.099999999999994</v>
      </c>
      <c r="E3" s="6">
        <v>68.599999999999994</v>
      </c>
      <c r="F3" s="6">
        <v>69.599999999999994</v>
      </c>
      <c r="G3" s="6">
        <v>69.2</v>
      </c>
    </row>
    <row r="4" spans="1:8" x14ac:dyDescent="0.25">
      <c r="A4" t="s">
        <v>240</v>
      </c>
      <c r="B4" s="6">
        <v>83.3</v>
      </c>
      <c r="C4" s="6">
        <v>86.5</v>
      </c>
      <c r="D4" s="6">
        <v>85.3</v>
      </c>
      <c r="E4" s="6">
        <v>82.6</v>
      </c>
      <c r="F4" s="6">
        <v>86.3</v>
      </c>
      <c r="G4" s="6">
        <v>85</v>
      </c>
    </row>
    <row r="5" spans="1:8" x14ac:dyDescent="0.25">
      <c r="A5" t="s">
        <v>241</v>
      </c>
      <c r="B5">
        <v>91.7</v>
      </c>
      <c r="C5">
        <v>91.6</v>
      </c>
      <c r="D5">
        <v>91.6</v>
      </c>
      <c r="E5">
        <v>91.7</v>
      </c>
      <c r="F5">
        <v>92.4</v>
      </c>
      <c r="G5">
        <v>92.1</v>
      </c>
    </row>
    <row r="6" spans="1:8" x14ac:dyDescent="0.25">
      <c r="A6" t="s">
        <v>169</v>
      </c>
      <c r="B6">
        <v>65200</v>
      </c>
      <c r="C6">
        <v>63400</v>
      </c>
      <c r="D6">
        <v>64700</v>
      </c>
      <c r="E6">
        <v>67000</v>
      </c>
      <c r="F6">
        <v>64300</v>
      </c>
      <c r="G6">
        <v>65000</v>
      </c>
    </row>
    <row r="8" spans="1:8" x14ac:dyDescent="0.25">
      <c r="A8" t="s">
        <v>171</v>
      </c>
    </row>
    <row r="9" spans="1:8" x14ac:dyDescent="0.25">
      <c r="A9" t="s">
        <v>344</v>
      </c>
    </row>
    <row r="10" spans="1:8" x14ac:dyDescent="0.25">
      <c r="A10" t="s">
        <v>235</v>
      </c>
    </row>
    <row r="11" spans="1:8" x14ac:dyDescent="0.25">
      <c r="A11" t="s">
        <v>236</v>
      </c>
    </row>
    <row r="12" spans="1:8" x14ac:dyDescent="0.25">
      <c r="A12" t="s">
        <v>176</v>
      </c>
    </row>
    <row r="13" spans="1:8" x14ac:dyDescent="0.25">
      <c r="A13" t="s">
        <v>237</v>
      </c>
    </row>
    <row r="14" spans="1:8" x14ac:dyDescent="0.25">
      <c r="A14" t="s">
        <v>1536</v>
      </c>
    </row>
    <row r="16" spans="1:8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10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191</v>
      </c>
      <c r="B3" s="6">
        <v>72</v>
      </c>
      <c r="C3" s="6">
        <v>76</v>
      </c>
      <c r="D3" s="6">
        <v>84.5</v>
      </c>
      <c r="E3" s="6">
        <v>85.3</v>
      </c>
      <c r="F3" s="6">
        <v>92.5</v>
      </c>
      <c r="G3" s="6">
        <v>92.9</v>
      </c>
    </row>
    <row r="4" spans="1:8" x14ac:dyDescent="0.25">
      <c r="A4" t="s">
        <v>192</v>
      </c>
      <c r="B4" s="6">
        <v>84.4</v>
      </c>
      <c r="C4" s="6">
        <v>78.5</v>
      </c>
      <c r="D4" s="6">
        <v>88.5</v>
      </c>
      <c r="E4" s="6">
        <v>84.8</v>
      </c>
      <c r="F4" s="6">
        <v>95.5</v>
      </c>
      <c r="G4" s="6">
        <v>95.3</v>
      </c>
    </row>
    <row r="5" spans="1:8" x14ac:dyDescent="0.25">
      <c r="A5" t="s">
        <v>193</v>
      </c>
      <c r="B5" s="6">
        <v>86</v>
      </c>
      <c r="C5" s="6">
        <v>86.6</v>
      </c>
      <c r="D5" s="6">
        <v>89.3</v>
      </c>
      <c r="E5" s="6">
        <v>88.6</v>
      </c>
      <c r="F5" s="6">
        <v>97.6</v>
      </c>
      <c r="G5" s="6">
        <v>95.3</v>
      </c>
    </row>
    <row r="6" spans="1:8" x14ac:dyDescent="0.25">
      <c r="A6" t="s">
        <v>194</v>
      </c>
      <c r="B6" s="6">
        <v>76.7</v>
      </c>
      <c r="C6" s="6">
        <v>79.5</v>
      </c>
      <c r="D6" s="6">
        <v>86.5</v>
      </c>
      <c r="E6" s="6">
        <v>86</v>
      </c>
      <c r="F6" s="6">
        <v>96.7</v>
      </c>
      <c r="G6" s="6">
        <v>96.5</v>
      </c>
    </row>
    <row r="7" spans="1:8" x14ac:dyDescent="0.25">
      <c r="A7" t="s">
        <v>195</v>
      </c>
      <c r="B7" s="6">
        <v>76</v>
      </c>
      <c r="C7" s="6">
        <v>75.2</v>
      </c>
      <c r="D7" s="6">
        <v>86.9</v>
      </c>
      <c r="E7" s="6">
        <v>88</v>
      </c>
      <c r="F7" s="6">
        <v>96.6</v>
      </c>
      <c r="G7" s="6">
        <v>92.3</v>
      </c>
    </row>
    <row r="8" spans="1:8" x14ac:dyDescent="0.25">
      <c r="A8" t="s">
        <v>196</v>
      </c>
      <c r="B8" s="6">
        <v>82.9</v>
      </c>
      <c r="C8" s="6">
        <v>84.4</v>
      </c>
      <c r="D8" s="6">
        <v>91.4</v>
      </c>
      <c r="E8" s="6">
        <v>92</v>
      </c>
      <c r="F8" s="6">
        <v>95.7</v>
      </c>
      <c r="G8" s="6">
        <v>96.1</v>
      </c>
    </row>
    <row r="9" spans="1:8" x14ac:dyDescent="0.25">
      <c r="A9" t="s">
        <v>197</v>
      </c>
      <c r="B9" s="6">
        <v>97.6</v>
      </c>
      <c r="C9" s="6">
        <v>97.1</v>
      </c>
      <c r="D9" s="6">
        <v>97.4</v>
      </c>
      <c r="E9" s="6">
        <v>96.3</v>
      </c>
      <c r="F9" s="6">
        <v>97.6</v>
      </c>
      <c r="G9" s="6">
        <v>96.8</v>
      </c>
    </row>
    <row r="10" spans="1:8" x14ac:dyDescent="0.25">
      <c r="A10" t="s">
        <v>198</v>
      </c>
      <c r="B10" s="6">
        <v>92</v>
      </c>
      <c r="C10" s="6">
        <v>91.7</v>
      </c>
      <c r="D10" s="6">
        <v>95.8</v>
      </c>
      <c r="E10" s="6">
        <v>94.8</v>
      </c>
      <c r="F10" s="6">
        <v>95.9</v>
      </c>
      <c r="G10" s="6">
        <v>96.3</v>
      </c>
    </row>
    <row r="11" spans="1:8" x14ac:dyDescent="0.25">
      <c r="A11" t="s">
        <v>199</v>
      </c>
      <c r="B11" s="6">
        <v>96.5</v>
      </c>
      <c r="C11" s="6">
        <v>97.8</v>
      </c>
      <c r="D11" s="6">
        <v>97.5</v>
      </c>
      <c r="E11" s="6">
        <v>97.3</v>
      </c>
      <c r="F11" s="6">
        <v>97</v>
      </c>
      <c r="G11" s="6">
        <v>93.3</v>
      </c>
    </row>
    <row r="12" spans="1:8" x14ac:dyDescent="0.25">
      <c r="A12" t="s">
        <v>200</v>
      </c>
      <c r="B12" s="6">
        <v>91.7</v>
      </c>
      <c r="C12" s="6">
        <v>91.3</v>
      </c>
      <c r="D12" s="6">
        <v>93.9</v>
      </c>
      <c r="E12" s="6">
        <v>95.1</v>
      </c>
      <c r="F12" s="6">
        <v>96.1</v>
      </c>
      <c r="G12" s="6">
        <v>97.1</v>
      </c>
    </row>
    <row r="13" spans="1:8" x14ac:dyDescent="0.25">
      <c r="A13" t="s">
        <v>201</v>
      </c>
      <c r="B13" s="6">
        <v>89.3</v>
      </c>
      <c r="C13" s="6">
        <v>95.3</v>
      </c>
      <c r="D13" s="6">
        <v>91.5</v>
      </c>
      <c r="E13" s="6">
        <v>96.7</v>
      </c>
      <c r="F13" s="6">
        <v>98.8</v>
      </c>
      <c r="G13" s="6">
        <v>97.8</v>
      </c>
    </row>
    <row r="14" spans="1:8" x14ac:dyDescent="0.25">
      <c r="A14" t="s">
        <v>202</v>
      </c>
      <c r="B14" s="6">
        <v>89.8</v>
      </c>
      <c r="C14" s="6">
        <v>95.1</v>
      </c>
      <c r="D14" s="6">
        <v>94.6</v>
      </c>
      <c r="E14" s="6">
        <v>97.1</v>
      </c>
      <c r="F14" s="6">
        <v>96.7</v>
      </c>
      <c r="G14" s="6">
        <v>97.8</v>
      </c>
    </row>
    <row r="15" spans="1:8" x14ac:dyDescent="0.25">
      <c r="A15" t="s">
        <v>203</v>
      </c>
      <c r="B15" s="6">
        <v>85.9</v>
      </c>
      <c r="C15" s="6">
        <v>85.4</v>
      </c>
      <c r="D15" s="6">
        <v>93.3</v>
      </c>
      <c r="E15" s="6">
        <v>93.6</v>
      </c>
      <c r="F15" s="6">
        <v>96</v>
      </c>
      <c r="G15" s="6">
        <v>95.4</v>
      </c>
    </row>
    <row r="16" spans="1:8" x14ac:dyDescent="0.25">
      <c r="A16" t="s">
        <v>204</v>
      </c>
      <c r="B16" s="6">
        <v>89.9</v>
      </c>
      <c r="C16" s="6">
        <v>88.5</v>
      </c>
      <c r="D16" s="6">
        <v>92.7</v>
      </c>
      <c r="E16" s="6">
        <v>91.6</v>
      </c>
      <c r="F16" s="6">
        <v>96.8</v>
      </c>
      <c r="G16" s="6">
        <v>96.8</v>
      </c>
    </row>
    <row r="17" spans="1:7" x14ac:dyDescent="0.25">
      <c r="A17" t="s">
        <v>205</v>
      </c>
      <c r="B17" s="6">
        <v>81.099999999999994</v>
      </c>
      <c r="C17" s="6">
        <v>77.599999999999994</v>
      </c>
      <c r="D17" s="6">
        <v>88.9</v>
      </c>
      <c r="E17" s="6">
        <v>87</v>
      </c>
      <c r="F17" s="6">
        <v>91.1</v>
      </c>
      <c r="G17" s="6">
        <v>90.7</v>
      </c>
    </row>
    <row r="18" spans="1:7" x14ac:dyDescent="0.25">
      <c r="A18" t="s">
        <v>206</v>
      </c>
      <c r="B18" s="6">
        <v>74.8</v>
      </c>
      <c r="C18" s="6">
        <v>79.3</v>
      </c>
      <c r="D18" s="6">
        <v>87.7</v>
      </c>
      <c r="E18" s="6">
        <v>88.7</v>
      </c>
      <c r="F18" s="6">
        <v>95.2</v>
      </c>
      <c r="G18" s="6">
        <v>95.6</v>
      </c>
    </row>
    <row r="19" spans="1:7" x14ac:dyDescent="0.25">
      <c r="A19" t="s">
        <v>207</v>
      </c>
      <c r="B19" s="6">
        <v>78.8</v>
      </c>
      <c r="C19" s="6">
        <v>83</v>
      </c>
      <c r="D19" s="6">
        <v>90.4</v>
      </c>
      <c r="E19" s="6">
        <v>89.8</v>
      </c>
      <c r="F19" s="6">
        <v>91.8</v>
      </c>
      <c r="G19" s="6">
        <v>90.4</v>
      </c>
    </row>
    <row r="20" spans="1:7" x14ac:dyDescent="0.25">
      <c r="A20" t="s">
        <v>208</v>
      </c>
      <c r="B20" s="6">
        <v>87.2</v>
      </c>
      <c r="C20" s="6">
        <v>83</v>
      </c>
      <c r="D20" s="6">
        <v>90</v>
      </c>
      <c r="E20" s="6">
        <v>88.2</v>
      </c>
      <c r="F20" s="6">
        <v>96.5</v>
      </c>
      <c r="G20" s="6">
        <v>96.8</v>
      </c>
    </row>
    <row r="21" spans="1:7" x14ac:dyDescent="0.25">
      <c r="A21" t="s">
        <v>210</v>
      </c>
      <c r="B21" s="6">
        <v>59</v>
      </c>
      <c r="C21" s="6">
        <v>60.4</v>
      </c>
      <c r="D21" s="6">
        <v>85.5</v>
      </c>
      <c r="E21" s="6">
        <v>81.3</v>
      </c>
      <c r="F21" s="6">
        <v>91.7</v>
      </c>
      <c r="G21" s="6">
        <v>95</v>
      </c>
    </row>
    <row r="22" spans="1:7" x14ac:dyDescent="0.25">
      <c r="A22" t="s">
        <v>211</v>
      </c>
      <c r="B22" s="6">
        <v>65.5</v>
      </c>
      <c r="C22" s="6">
        <v>69.099999999999994</v>
      </c>
      <c r="D22" s="6">
        <v>84.4</v>
      </c>
      <c r="E22" s="6">
        <v>83.4</v>
      </c>
      <c r="F22" s="6">
        <v>91.4</v>
      </c>
      <c r="G22" s="6">
        <v>93.3</v>
      </c>
    </row>
    <row r="23" spans="1:7" x14ac:dyDescent="0.25">
      <c r="A23" t="s">
        <v>212</v>
      </c>
      <c r="B23" s="6">
        <v>75.5</v>
      </c>
      <c r="C23" s="6">
        <v>72.400000000000006</v>
      </c>
      <c r="D23" s="6">
        <v>90.9</v>
      </c>
      <c r="E23" s="6">
        <v>90</v>
      </c>
      <c r="F23" s="6">
        <v>98.2</v>
      </c>
      <c r="G23" s="6">
        <v>96.8</v>
      </c>
    </row>
    <row r="24" spans="1:7" x14ac:dyDescent="0.25">
      <c r="A24" s="4" t="s">
        <v>213</v>
      </c>
      <c r="B24" s="4">
        <v>85.6</v>
      </c>
      <c r="C24" s="4">
        <v>84.9</v>
      </c>
      <c r="D24" s="4">
        <v>91.6</v>
      </c>
      <c r="E24" s="4">
        <v>90.8</v>
      </c>
      <c r="F24" s="4">
        <v>95.5</v>
      </c>
      <c r="G24" s="4">
        <v>95.4</v>
      </c>
    </row>
    <row r="25" spans="1:7" x14ac:dyDescent="0.25">
      <c r="A25" t="s">
        <v>214</v>
      </c>
      <c r="B25">
        <v>9.9</v>
      </c>
      <c r="C25">
        <v>9.8000000000000007</v>
      </c>
      <c r="D25">
        <v>3.9</v>
      </c>
      <c r="E25">
        <v>4.8</v>
      </c>
      <c r="F25">
        <v>2.2999999999999998</v>
      </c>
      <c r="G25">
        <v>2.2000000000000002</v>
      </c>
    </row>
    <row r="27" spans="1:7" x14ac:dyDescent="0.25">
      <c r="A27" t="s">
        <v>171</v>
      </c>
    </row>
    <row r="28" spans="1:7" x14ac:dyDescent="0.25">
      <c r="A28" t="s">
        <v>221</v>
      </c>
    </row>
    <row r="29" spans="1:7" x14ac:dyDescent="0.25">
      <c r="A29" t="s">
        <v>216</v>
      </c>
    </row>
    <row r="30" spans="1:7" x14ac:dyDescent="0.25">
      <c r="A30" t="s">
        <v>217</v>
      </c>
    </row>
    <row r="32" spans="1:7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0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</cols>
  <sheetData>
    <row r="1" spans="1:8" x14ac:dyDescent="0.25">
      <c r="A1" s="4" t="s">
        <v>56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1530</v>
      </c>
      <c r="C2" s="5" t="s">
        <v>1531</v>
      </c>
      <c r="D2" s="5" t="s">
        <v>1532</v>
      </c>
      <c r="E2" s="5" t="s">
        <v>1533</v>
      </c>
      <c r="F2" s="5" t="s">
        <v>1534</v>
      </c>
      <c r="G2" s="5" t="s">
        <v>1535</v>
      </c>
    </row>
    <row r="3" spans="1:8" x14ac:dyDescent="0.25">
      <c r="A3" t="s">
        <v>239</v>
      </c>
      <c r="B3" s="6">
        <v>56.7</v>
      </c>
      <c r="C3" s="6">
        <v>58.2</v>
      </c>
      <c r="D3" s="6">
        <v>57.6</v>
      </c>
      <c r="E3" s="6">
        <v>58.4</v>
      </c>
      <c r="F3" s="6">
        <v>62.4</v>
      </c>
      <c r="G3" s="6">
        <v>60.4</v>
      </c>
    </row>
    <row r="4" spans="1:8" x14ac:dyDescent="0.25">
      <c r="A4" t="s">
        <v>240</v>
      </c>
      <c r="B4" s="6">
        <v>74.900000000000006</v>
      </c>
      <c r="C4" s="6">
        <v>80.5</v>
      </c>
      <c r="D4" s="6">
        <v>78.400000000000006</v>
      </c>
      <c r="E4" s="6">
        <v>75.099999999999994</v>
      </c>
      <c r="F4" s="6">
        <v>79.099999999999994</v>
      </c>
      <c r="G4" s="6">
        <v>77.599999999999994</v>
      </c>
    </row>
    <row r="5" spans="1:8" x14ac:dyDescent="0.25">
      <c r="A5" t="s">
        <v>241</v>
      </c>
      <c r="B5">
        <v>87.2</v>
      </c>
      <c r="C5">
        <v>86.8</v>
      </c>
      <c r="D5">
        <v>87</v>
      </c>
      <c r="E5">
        <v>89.4</v>
      </c>
      <c r="F5">
        <v>89</v>
      </c>
      <c r="G5">
        <v>89.1</v>
      </c>
    </row>
    <row r="6" spans="1:8" x14ac:dyDescent="0.25">
      <c r="A6" t="s">
        <v>169</v>
      </c>
      <c r="B6">
        <v>60000</v>
      </c>
      <c r="C6">
        <v>60000</v>
      </c>
      <c r="D6">
        <v>60000</v>
      </c>
      <c r="E6">
        <v>60000</v>
      </c>
      <c r="F6">
        <v>59700</v>
      </c>
      <c r="G6">
        <v>60000</v>
      </c>
    </row>
    <row r="8" spans="1:8" x14ac:dyDescent="0.25">
      <c r="A8" t="s">
        <v>171</v>
      </c>
    </row>
    <row r="9" spans="1:8" x14ac:dyDescent="0.25">
      <c r="A9" t="s">
        <v>346</v>
      </c>
    </row>
    <row r="10" spans="1:8" x14ac:dyDescent="0.25">
      <c r="A10" t="s">
        <v>235</v>
      </c>
    </row>
    <row r="11" spans="1:8" x14ac:dyDescent="0.25">
      <c r="A11" t="s">
        <v>236</v>
      </c>
    </row>
    <row r="12" spans="1:8" x14ac:dyDescent="0.25">
      <c r="A12" t="s">
        <v>176</v>
      </c>
    </row>
    <row r="13" spans="1:8" x14ac:dyDescent="0.25">
      <c r="A13" t="s">
        <v>237</v>
      </c>
    </row>
    <row r="14" spans="1:8" x14ac:dyDescent="0.25">
      <c r="A14" t="s">
        <v>1536</v>
      </c>
    </row>
    <row r="16" spans="1:8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1"/>
  <sheetViews>
    <sheetView workbookViewId="0"/>
  </sheetViews>
  <sheetFormatPr defaultColWidth="11.42578125" defaultRowHeight="15" x14ac:dyDescent="0.25"/>
  <cols>
    <col min="1" max="1" width="22.7109375" customWidth="1"/>
    <col min="2" max="4" width="30.7109375" customWidth="1"/>
  </cols>
  <sheetData>
    <row r="1" spans="1:5" x14ac:dyDescent="0.25">
      <c r="A1" s="4" t="s">
        <v>57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1537</v>
      </c>
      <c r="C2" s="5" t="s">
        <v>1538</v>
      </c>
      <c r="D2" s="5" t="s">
        <v>1539</v>
      </c>
    </row>
    <row r="3" spans="1:5" x14ac:dyDescent="0.25">
      <c r="A3" t="s">
        <v>1540</v>
      </c>
      <c r="B3">
        <v>18</v>
      </c>
      <c r="C3">
        <v>20</v>
      </c>
      <c r="D3">
        <v>19.3</v>
      </c>
    </row>
    <row r="4" spans="1:5" x14ac:dyDescent="0.25">
      <c r="A4" t="s">
        <v>1541</v>
      </c>
      <c r="B4">
        <v>11.3</v>
      </c>
      <c r="C4">
        <v>18.5</v>
      </c>
      <c r="D4">
        <v>16.100000000000001</v>
      </c>
    </row>
    <row r="6" spans="1:5" x14ac:dyDescent="0.25">
      <c r="A6" t="s">
        <v>171</v>
      </c>
    </row>
    <row r="7" spans="1:5" x14ac:dyDescent="0.25">
      <c r="A7" t="s">
        <v>1542</v>
      </c>
    </row>
    <row r="8" spans="1:5" x14ac:dyDescent="0.25">
      <c r="A8" t="s">
        <v>235</v>
      </c>
    </row>
    <row r="9" spans="1:5" x14ac:dyDescent="0.25">
      <c r="A9" t="s">
        <v>236</v>
      </c>
    </row>
    <row r="10" spans="1:5" x14ac:dyDescent="0.25">
      <c r="A10" t="s">
        <v>1543</v>
      </c>
    </row>
    <row r="11" spans="1:5" x14ac:dyDescent="0.25">
      <c r="A11" t="s">
        <v>1544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1"/>
  <sheetViews>
    <sheetView workbookViewId="0"/>
  </sheetViews>
  <sheetFormatPr defaultColWidth="11.42578125" defaultRowHeight="15" x14ac:dyDescent="0.25"/>
  <cols>
    <col min="1" max="1" width="22.7109375" customWidth="1"/>
    <col min="2" max="4" width="30.7109375" customWidth="1"/>
  </cols>
  <sheetData>
    <row r="1" spans="1:5" x14ac:dyDescent="0.25">
      <c r="A1" s="4" t="s">
        <v>58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1537</v>
      </c>
      <c r="C2" s="5" t="s">
        <v>1538</v>
      </c>
      <c r="D2" s="5" t="s">
        <v>1539</v>
      </c>
    </row>
    <row r="3" spans="1:5" x14ac:dyDescent="0.25">
      <c r="A3" t="s">
        <v>1540</v>
      </c>
      <c r="B3">
        <v>7.2</v>
      </c>
      <c r="C3">
        <v>9.6</v>
      </c>
      <c r="D3">
        <v>8.8000000000000007</v>
      </c>
    </row>
    <row r="4" spans="1:5" x14ac:dyDescent="0.25">
      <c r="A4" t="s">
        <v>1541</v>
      </c>
      <c r="B4">
        <v>4.9000000000000004</v>
      </c>
      <c r="C4">
        <v>15.3</v>
      </c>
      <c r="D4">
        <v>11.7</v>
      </c>
    </row>
    <row r="6" spans="1:5" x14ac:dyDescent="0.25">
      <c r="A6" t="s">
        <v>171</v>
      </c>
    </row>
    <row r="7" spans="1:5" x14ac:dyDescent="0.25">
      <c r="A7" t="s">
        <v>1545</v>
      </c>
    </row>
    <row r="8" spans="1:5" x14ac:dyDescent="0.25">
      <c r="A8" t="s">
        <v>235</v>
      </c>
    </row>
    <row r="9" spans="1:5" x14ac:dyDescent="0.25">
      <c r="A9" t="s">
        <v>236</v>
      </c>
    </row>
    <row r="10" spans="1:5" x14ac:dyDescent="0.25">
      <c r="A10" t="s">
        <v>1543</v>
      </c>
    </row>
    <row r="11" spans="1:5" x14ac:dyDescent="0.25">
      <c r="A11" t="s">
        <v>1544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1"/>
  <sheetViews>
    <sheetView workbookViewId="0"/>
  </sheetViews>
  <sheetFormatPr defaultColWidth="11.42578125" defaultRowHeight="15" x14ac:dyDescent="0.25"/>
  <cols>
    <col min="1" max="1" width="22.7109375" customWidth="1"/>
    <col min="2" max="4" width="30.7109375" customWidth="1"/>
  </cols>
  <sheetData>
    <row r="1" spans="1:5" x14ac:dyDescent="0.25">
      <c r="A1" s="4" t="s">
        <v>59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1537</v>
      </c>
      <c r="C2" s="5" t="s">
        <v>1538</v>
      </c>
      <c r="D2" s="5" t="s">
        <v>1539</v>
      </c>
    </row>
    <row r="3" spans="1:5" x14ac:dyDescent="0.25">
      <c r="A3" t="s">
        <v>1540</v>
      </c>
      <c r="B3">
        <v>13</v>
      </c>
      <c r="C3">
        <v>14.1</v>
      </c>
      <c r="D3">
        <v>13.7</v>
      </c>
    </row>
    <row r="4" spans="1:5" x14ac:dyDescent="0.25">
      <c r="A4" t="s">
        <v>1541</v>
      </c>
      <c r="B4">
        <v>5.8</v>
      </c>
      <c r="C4">
        <v>14.8</v>
      </c>
      <c r="D4">
        <v>10.9</v>
      </c>
    </row>
    <row r="6" spans="1:5" x14ac:dyDescent="0.25">
      <c r="A6" t="s">
        <v>171</v>
      </c>
    </row>
    <row r="7" spans="1:5" x14ac:dyDescent="0.25">
      <c r="A7" t="s">
        <v>1546</v>
      </c>
    </row>
    <row r="8" spans="1:5" x14ac:dyDescent="0.25">
      <c r="A8" t="s">
        <v>235</v>
      </c>
    </row>
    <row r="9" spans="1:5" x14ac:dyDescent="0.25">
      <c r="A9" t="s">
        <v>236</v>
      </c>
    </row>
    <row r="10" spans="1:5" x14ac:dyDescent="0.25">
      <c r="A10" t="s">
        <v>1543</v>
      </c>
    </row>
    <row r="11" spans="1:5" x14ac:dyDescent="0.25">
      <c r="A11" t="s">
        <v>1544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7"/>
  <sheetViews>
    <sheetView workbookViewId="0"/>
  </sheetViews>
  <sheetFormatPr defaultColWidth="11.42578125" defaultRowHeight="15" x14ac:dyDescent="0.25"/>
  <cols>
    <col min="1" max="1" width="54.7109375" customWidth="1"/>
    <col min="2" max="10" width="20.7109375" customWidth="1"/>
  </cols>
  <sheetData>
    <row r="1" spans="1:11" x14ac:dyDescent="0.25">
      <c r="A1" s="4" t="s">
        <v>60</v>
      </c>
      <c r="B1" s="6"/>
      <c r="C1" s="6"/>
      <c r="D1" s="6"/>
      <c r="E1" s="6"/>
      <c r="F1" s="6"/>
      <c r="G1" s="6"/>
      <c r="H1" s="6"/>
      <c r="I1" s="6"/>
      <c r="J1" s="6"/>
      <c r="K1" s="1" t="str">
        <f>HYPERLINK("#'INDEX'!A1", "Back to INDEX")</f>
        <v>Back to INDEX</v>
      </c>
    </row>
    <row r="2" spans="1:11" ht="25.5" x14ac:dyDescent="0.25">
      <c r="A2" s="3" t="s">
        <v>159</v>
      </c>
      <c r="B2" s="5" t="s">
        <v>1547</v>
      </c>
      <c r="C2" s="5" t="s">
        <v>1548</v>
      </c>
      <c r="D2" s="5" t="s">
        <v>1549</v>
      </c>
      <c r="E2" s="5" t="s">
        <v>1550</v>
      </c>
      <c r="F2" s="5" t="s">
        <v>1551</v>
      </c>
      <c r="G2" s="5" t="s">
        <v>1552</v>
      </c>
      <c r="H2" s="5" t="s">
        <v>1553</v>
      </c>
      <c r="I2" s="5" t="s">
        <v>1554</v>
      </c>
      <c r="J2" s="5" t="s">
        <v>1555</v>
      </c>
    </row>
    <row r="3" spans="1:11" x14ac:dyDescent="0.25">
      <c r="A3" t="s">
        <v>191</v>
      </c>
      <c r="B3" s="6">
        <v>48</v>
      </c>
      <c r="C3" s="6">
        <v>56.2</v>
      </c>
      <c r="D3" s="6">
        <v>53.1</v>
      </c>
      <c r="E3" s="6">
        <v>21.3</v>
      </c>
      <c r="F3" s="6">
        <v>23.7</v>
      </c>
      <c r="G3" s="6">
        <v>22.9</v>
      </c>
      <c r="H3" s="6">
        <v>19.899999999999999</v>
      </c>
      <c r="I3" s="6">
        <v>25</v>
      </c>
      <c r="J3" s="6">
        <v>23</v>
      </c>
    </row>
    <row r="4" spans="1:11" x14ac:dyDescent="0.25">
      <c r="A4" t="s">
        <v>192</v>
      </c>
      <c r="B4" s="6">
        <v>22.5</v>
      </c>
      <c r="C4" s="6">
        <v>24</v>
      </c>
      <c r="D4" s="6">
        <v>22.8</v>
      </c>
      <c r="E4" s="6">
        <v>13.1</v>
      </c>
      <c r="F4" s="6">
        <v>12.1</v>
      </c>
      <c r="G4" s="6">
        <v>12.9</v>
      </c>
      <c r="H4" s="6">
        <v>6.4</v>
      </c>
      <c r="I4" s="6">
        <v>8.3000000000000007</v>
      </c>
      <c r="J4" s="6">
        <v>6.8</v>
      </c>
    </row>
    <row r="5" spans="1:11" x14ac:dyDescent="0.25">
      <c r="A5" t="s">
        <v>193</v>
      </c>
      <c r="B5" s="6">
        <v>17.600000000000001</v>
      </c>
      <c r="C5" s="6">
        <v>18.399999999999999</v>
      </c>
      <c r="D5" s="6">
        <v>17.8</v>
      </c>
      <c r="E5" s="6">
        <v>9.4</v>
      </c>
      <c r="F5" s="6">
        <v>7.7</v>
      </c>
      <c r="G5" s="6">
        <v>9</v>
      </c>
      <c r="H5" s="6">
        <v>6.2</v>
      </c>
      <c r="I5" s="6">
        <v>8.9</v>
      </c>
      <c r="J5" s="6">
        <v>6.8</v>
      </c>
    </row>
    <row r="6" spans="1:11" x14ac:dyDescent="0.25">
      <c r="A6" t="s">
        <v>194</v>
      </c>
      <c r="B6" s="6">
        <v>26.2</v>
      </c>
      <c r="C6" s="6">
        <v>48.9</v>
      </c>
      <c r="D6" s="6">
        <v>37.799999999999997</v>
      </c>
      <c r="E6" s="6">
        <v>12.3</v>
      </c>
      <c r="F6" s="6">
        <v>29.1</v>
      </c>
      <c r="G6" s="6">
        <v>20.9</v>
      </c>
      <c r="H6" s="6">
        <v>8.8000000000000007</v>
      </c>
      <c r="I6" s="6">
        <v>14.2</v>
      </c>
      <c r="J6" s="6">
        <v>11.6</v>
      </c>
    </row>
    <row r="7" spans="1:11" x14ac:dyDescent="0.25">
      <c r="A7" t="s">
        <v>195</v>
      </c>
      <c r="B7" s="6">
        <v>24.5</v>
      </c>
      <c r="C7" s="6">
        <v>40.200000000000003</v>
      </c>
      <c r="D7" s="6">
        <v>34.299999999999997</v>
      </c>
      <c r="E7" s="6">
        <v>14.5</v>
      </c>
      <c r="F7" s="6">
        <v>20.9</v>
      </c>
      <c r="G7" s="6">
        <v>18.5</v>
      </c>
      <c r="H7" s="6">
        <v>7.1</v>
      </c>
      <c r="I7" s="6">
        <v>14.4</v>
      </c>
      <c r="J7" s="6">
        <v>11.7</v>
      </c>
    </row>
    <row r="8" spans="1:11" x14ac:dyDescent="0.25">
      <c r="A8" t="s">
        <v>196</v>
      </c>
      <c r="B8" s="6">
        <v>44.4</v>
      </c>
      <c r="C8" s="6">
        <v>43.8</v>
      </c>
      <c r="D8" s="6">
        <v>44</v>
      </c>
      <c r="E8" s="6">
        <v>24.5</v>
      </c>
      <c r="F8" s="6">
        <v>20.7</v>
      </c>
      <c r="G8" s="6">
        <v>21.6</v>
      </c>
      <c r="H8" s="6">
        <v>15.4</v>
      </c>
      <c r="I8" s="6">
        <v>17.7</v>
      </c>
      <c r="J8" s="6">
        <v>17.2</v>
      </c>
    </row>
    <row r="9" spans="1:11" x14ac:dyDescent="0.25">
      <c r="A9" t="s">
        <v>197</v>
      </c>
      <c r="B9" s="6">
        <v>15.2</v>
      </c>
      <c r="C9" s="6">
        <v>18.899999999999999</v>
      </c>
      <c r="D9" s="6">
        <v>17.7</v>
      </c>
      <c r="E9" s="6">
        <v>3.6</v>
      </c>
      <c r="F9" s="6">
        <v>7.4</v>
      </c>
      <c r="G9" s="6">
        <v>6.2</v>
      </c>
      <c r="H9" s="6">
        <v>6.5</v>
      </c>
      <c r="I9" s="6">
        <v>8.8000000000000007</v>
      </c>
      <c r="J9" s="6">
        <v>8</v>
      </c>
    </row>
    <row r="10" spans="1:11" x14ac:dyDescent="0.25">
      <c r="A10" t="s">
        <v>198</v>
      </c>
      <c r="B10" s="6">
        <v>35.5</v>
      </c>
      <c r="C10" s="6">
        <v>48.2</v>
      </c>
      <c r="D10" s="6">
        <v>46.8</v>
      </c>
      <c r="E10" s="6">
        <v>17.5</v>
      </c>
      <c r="F10" s="6">
        <v>16.7</v>
      </c>
      <c r="G10" s="6">
        <v>16.8</v>
      </c>
      <c r="H10" s="6">
        <v>15.3</v>
      </c>
      <c r="I10" s="6">
        <v>25.7</v>
      </c>
      <c r="J10" s="6">
        <v>24.5</v>
      </c>
    </row>
    <row r="11" spans="1:11" x14ac:dyDescent="0.25">
      <c r="A11" t="s">
        <v>199</v>
      </c>
      <c r="B11" s="6">
        <v>10.4</v>
      </c>
      <c r="C11" s="6">
        <v>8.1</v>
      </c>
      <c r="D11" s="6">
        <v>8.8000000000000007</v>
      </c>
      <c r="E11" s="6">
        <v>3.9</v>
      </c>
      <c r="F11" s="6">
        <v>1.7</v>
      </c>
      <c r="G11" s="6">
        <v>2.4</v>
      </c>
      <c r="H11" s="6">
        <v>5.2</v>
      </c>
      <c r="I11" s="6">
        <v>5.2</v>
      </c>
      <c r="J11" s="6">
        <v>5.2</v>
      </c>
    </row>
    <row r="12" spans="1:11" x14ac:dyDescent="0.25">
      <c r="A12" t="s">
        <v>200</v>
      </c>
      <c r="B12" s="6">
        <v>22.5</v>
      </c>
      <c r="C12" s="6">
        <v>42.2</v>
      </c>
      <c r="D12" s="6">
        <v>37.200000000000003</v>
      </c>
      <c r="E12" s="6">
        <v>12.5</v>
      </c>
      <c r="F12" s="6">
        <v>20.7</v>
      </c>
      <c r="G12" s="6">
        <v>18.600000000000001</v>
      </c>
      <c r="H12" s="6">
        <v>7.5</v>
      </c>
      <c r="I12" s="6">
        <v>15.5</v>
      </c>
      <c r="J12" s="6">
        <v>13.5</v>
      </c>
    </row>
    <row r="13" spans="1:11" x14ac:dyDescent="0.25">
      <c r="A13" t="s">
        <v>201</v>
      </c>
      <c r="B13" s="6">
        <v>34.9</v>
      </c>
      <c r="C13" s="6">
        <v>32.1</v>
      </c>
      <c r="D13" s="6">
        <v>32.799999999999997</v>
      </c>
      <c r="E13" s="6">
        <v>14</v>
      </c>
      <c r="F13" s="6">
        <v>10.199999999999999</v>
      </c>
      <c r="G13" s="6">
        <v>10.8</v>
      </c>
      <c r="H13" s="6">
        <v>16.3</v>
      </c>
      <c r="I13" s="6">
        <v>19.100000000000001</v>
      </c>
      <c r="J13" s="6">
        <v>18.899999999999999</v>
      </c>
    </row>
    <row r="14" spans="1:11" x14ac:dyDescent="0.25">
      <c r="A14" t="s">
        <v>202</v>
      </c>
      <c r="B14" s="6">
        <v>17</v>
      </c>
      <c r="C14" s="6">
        <v>12</v>
      </c>
      <c r="D14" s="6">
        <v>13</v>
      </c>
      <c r="E14" s="6">
        <v>10.1</v>
      </c>
      <c r="F14" s="6">
        <v>3.8</v>
      </c>
      <c r="G14" s="6">
        <v>4.9000000000000004</v>
      </c>
      <c r="H14" s="6">
        <v>5</v>
      </c>
      <c r="I14" s="6">
        <v>7</v>
      </c>
      <c r="J14" s="6">
        <v>6.6</v>
      </c>
    </row>
    <row r="15" spans="1:11" x14ac:dyDescent="0.25">
      <c r="A15" t="s">
        <v>203</v>
      </c>
      <c r="B15" s="6">
        <v>29.8</v>
      </c>
      <c r="C15" s="6">
        <v>34.799999999999997</v>
      </c>
      <c r="D15" s="6">
        <v>33.9</v>
      </c>
      <c r="E15" s="6">
        <v>14.4</v>
      </c>
      <c r="F15" s="6">
        <v>16.100000000000001</v>
      </c>
      <c r="G15" s="6">
        <v>15.8</v>
      </c>
      <c r="H15" s="6">
        <v>11.7</v>
      </c>
      <c r="I15" s="6">
        <v>14.9</v>
      </c>
      <c r="J15" s="6">
        <v>14.3</v>
      </c>
    </row>
    <row r="16" spans="1:11" x14ac:dyDescent="0.25">
      <c r="A16" t="s">
        <v>204</v>
      </c>
      <c r="B16" s="6">
        <v>24.6</v>
      </c>
      <c r="C16" s="6">
        <v>28.9</v>
      </c>
      <c r="D16" s="6">
        <v>27.1</v>
      </c>
      <c r="E16" s="6">
        <v>15.1</v>
      </c>
      <c r="F16" s="6">
        <v>16.5</v>
      </c>
      <c r="G16" s="6">
        <v>16</v>
      </c>
      <c r="H16" s="6">
        <v>6.3</v>
      </c>
      <c r="I16" s="6">
        <v>9.1</v>
      </c>
      <c r="J16" s="6">
        <v>7.9</v>
      </c>
    </row>
    <row r="17" spans="1:10" x14ac:dyDescent="0.25">
      <c r="A17" t="s">
        <v>205</v>
      </c>
      <c r="B17" s="6">
        <v>46.9</v>
      </c>
      <c r="C17" s="6">
        <v>53.8</v>
      </c>
      <c r="D17" s="6">
        <v>51.9</v>
      </c>
      <c r="E17" s="6">
        <v>26.1</v>
      </c>
      <c r="F17" s="6">
        <v>25.2</v>
      </c>
      <c r="G17" s="6">
        <v>25.5</v>
      </c>
      <c r="H17" s="6">
        <v>14.4</v>
      </c>
      <c r="I17" s="6">
        <v>22</v>
      </c>
      <c r="J17" s="6">
        <v>19.8</v>
      </c>
    </row>
    <row r="18" spans="1:10" x14ac:dyDescent="0.25">
      <c r="A18" t="s">
        <v>206</v>
      </c>
      <c r="B18" s="6">
        <v>31.4</v>
      </c>
      <c r="C18" s="6">
        <v>37.5</v>
      </c>
      <c r="D18" s="6">
        <v>37</v>
      </c>
      <c r="E18" s="6">
        <v>17.5</v>
      </c>
      <c r="F18" s="6">
        <v>18.100000000000001</v>
      </c>
      <c r="G18" s="6">
        <v>18.2</v>
      </c>
      <c r="H18" s="6">
        <v>9.5</v>
      </c>
      <c r="I18" s="6">
        <v>15.5</v>
      </c>
      <c r="J18" s="6">
        <v>15</v>
      </c>
    </row>
    <row r="19" spans="1:10" x14ac:dyDescent="0.25">
      <c r="A19" t="s">
        <v>207</v>
      </c>
      <c r="B19" s="6">
        <v>55.6</v>
      </c>
      <c r="C19" s="6">
        <v>59.4</v>
      </c>
      <c r="D19" s="6">
        <v>58.7</v>
      </c>
      <c r="E19" s="6">
        <v>26</v>
      </c>
      <c r="F19" s="6">
        <v>23.1</v>
      </c>
      <c r="G19" s="6">
        <v>23.7</v>
      </c>
      <c r="H19" s="6">
        <v>25.4</v>
      </c>
      <c r="I19" s="6">
        <v>29.8</v>
      </c>
      <c r="J19" s="6">
        <v>29</v>
      </c>
    </row>
    <row r="20" spans="1:10" x14ac:dyDescent="0.25">
      <c r="A20" t="s">
        <v>208</v>
      </c>
      <c r="B20" s="6">
        <v>23.8</v>
      </c>
      <c r="C20" s="6">
        <v>30.1</v>
      </c>
      <c r="D20" s="6">
        <v>28</v>
      </c>
      <c r="E20" s="6">
        <v>13.1</v>
      </c>
      <c r="F20" s="6">
        <v>17.399999999999999</v>
      </c>
      <c r="G20" s="6">
        <v>15.9</v>
      </c>
      <c r="H20" s="6">
        <v>7.8</v>
      </c>
      <c r="I20" s="6">
        <v>9.6</v>
      </c>
      <c r="J20" s="6">
        <v>9.1</v>
      </c>
    </row>
    <row r="21" spans="1:10" x14ac:dyDescent="0.25">
      <c r="A21" t="s">
        <v>210</v>
      </c>
      <c r="B21" s="6">
        <v>61.2</v>
      </c>
      <c r="C21" s="6">
        <v>61</v>
      </c>
      <c r="D21" s="6">
        <v>61.1</v>
      </c>
      <c r="E21" s="6">
        <v>33.700000000000003</v>
      </c>
      <c r="F21" s="6">
        <v>31.6</v>
      </c>
      <c r="G21" s="6">
        <v>32.299999999999997</v>
      </c>
      <c r="H21" s="6">
        <v>17.600000000000001</v>
      </c>
      <c r="I21" s="6">
        <v>19.8</v>
      </c>
      <c r="J21" s="6">
        <v>19.2</v>
      </c>
    </row>
    <row r="22" spans="1:10" x14ac:dyDescent="0.25">
      <c r="A22" t="s">
        <v>211</v>
      </c>
      <c r="B22" s="6">
        <v>51.1</v>
      </c>
      <c r="C22" s="6">
        <v>49.5</v>
      </c>
      <c r="D22" s="6">
        <v>49.9</v>
      </c>
      <c r="E22" s="6">
        <v>32.4</v>
      </c>
      <c r="F22" s="6">
        <v>26.1</v>
      </c>
      <c r="G22" s="6">
        <v>27.8</v>
      </c>
      <c r="H22" s="6">
        <v>10</v>
      </c>
      <c r="I22" s="6">
        <v>16.399999999999999</v>
      </c>
      <c r="J22" s="6">
        <v>14.7</v>
      </c>
    </row>
    <row r="23" spans="1:10" x14ac:dyDescent="0.25">
      <c r="A23" t="s">
        <v>212</v>
      </c>
      <c r="B23">
        <v>56.8</v>
      </c>
      <c r="C23">
        <v>44</v>
      </c>
      <c r="D23">
        <v>48.7</v>
      </c>
      <c r="E23">
        <v>29.5</v>
      </c>
      <c r="F23">
        <v>28</v>
      </c>
      <c r="G23">
        <v>28.6</v>
      </c>
      <c r="H23">
        <v>20.5</v>
      </c>
      <c r="I23">
        <v>10.7</v>
      </c>
      <c r="J23">
        <v>14.3</v>
      </c>
    </row>
    <row r="24" spans="1:10" x14ac:dyDescent="0.25">
      <c r="A24" s="4" t="s">
        <v>213</v>
      </c>
      <c r="B24" s="4">
        <v>33.700000000000003</v>
      </c>
      <c r="C24" s="4">
        <v>43.8</v>
      </c>
      <c r="D24" s="4">
        <v>40.5</v>
      </c>
      <c r="E24" s="4">
        <v>18</v>
      </c>
      <c r="F24" s="4">
        <v>20</v>
      </c>
      <c r="G24" s="4">
        <v>19.3</v>
      </c>
      <c r="H24" s="4">
        <v>11.3</v>
      </c>
      <c r="I24" s="4">
        <v>18.5</v>
      </c>
      <c r="J24" s="4">
        <v>16.100000000000001</v>
      </c>
    </row>
    <row r="26" spans="1:10" x14ac:dyDescent="0.25">
      <c r="A26" t="s">
        <v>171</v>
      </c>
    </row>
    <row r="27" spans="1:10" x14ac:dyDescent="0.25">
      <c r="A27" t="s">
        <v>1562</v>
      </c>
    </row>
    <row r="28" spans="1:10" x14ac:dyDescent="0.25">
      <c r="A28" t="s">
        <v>235</v>
      </c>
    </row>
    <row r="29" spans="1:10" x14ac:dyDescent="0.25">
      <c r="A29" t="s">
        <v>236</v>
      </c>
    </row>
    <row r="31" spans="1:10" x14ac:dyDescent="0.25">
      <c r="A31" t="s">
        <v>179</v>
      </c>
    </row>
    <row r="32" spans="1:10" x14ac:dyDescent="0.25">
      <c r="A32" t="s">
        <v>1563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1564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32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63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1550</v>
      </c>
      <c r="C2" s="5" t="s">
        <v>1551</v>
      </c>
      <c r="D2" s="5" t="s">
        <v>1565</v>
      </c>
      <c r="E2" s="5" t="s">
        <v>1553</v>
      </c>
      <c r="F2" s="5" t="s">
        <v>1566</v>
      </c>
      <c r="G2" s="5" t="s">
        <v>1555</v>
      </c>
    </row>
    <row r="3" spans="1:8" x14ac:dyDescent="0.25">
      <c r="A3" t="s">
        <v>1567</v>
      </c>
      <c r="B3" s="6">
        <v>16.600000000000001</v>
      </c>
      <c r="C3" s="6">
        <v>15.5</v>
      </c>
      <c r="D3" s="6">
        <v>15.8</v>
      </c>
      <c r="E3" s="6">
        <v>54.7</v>
      </c>
      <c r="F3" s="6">
        <v>42.3</v>
      </c>
      <c r="G3" s="6">
        <v>45.2</v>
      </c>
    </row>
    <row r="4" spans="1:8" x14ac:dyDescent="0.25">
      <c r="A4" t="s">
        <v>1569</v>
      </c>
      <c r="B4" s="6">
        <v>0.5</v>
      </c>
      <c r="C4" s="6">
        <v>0.5</v>
      </c>
      <c r="D4" s="6">
        <v>0.5</v>
      </c>
      <c r="E4" s="6">
        <v>0</v>
      </c>
      <c r="F4" s="6">
        <v>0.1</v>
      </c>
      <c r="G4" s="6">
        <v>0.1</v>
      </c>
    </row>
    <row r="5" spans="1:8" x14ac:dyDescent="0.25">
      <c r="A5" t="s">
        <v>1570</v>
      </c>
      <c r="B5" s="6">
        <v>0</v>
      </c>
      <c r="C5" s="6">
        <v>0.2</v>
      </c>
      <c r="D5" s="6">
        <v>0.1</v>
      </c>
      <c r="E5" s="6">
        <v>1</v>
      </c>
      <c r="F5" s="6">
        <v>1.5</v>
      </c>
      <c r="G5" s="6">
        <v>1.4</v>
      </c>
    </row>
    <row r="6" spans="1:8" x14ac:dyDescent="0.25">
      <c r="A6" t="s">
        <v>1571</v>
      </c>
      <c r="B6" s="6">
        <v>1.1000000000000001</v>
      </c>
      <c r="C6" s="6">
        <v>3.8</v>
      </c>
      <c r="D6" s="6">
        <v>3</v>
      </c>
      <c r="E6" s="6">
        <v>0.9</v>
      </c>
      <c r="F6" s="6">
        <v>9.4</v>
      </c>
      <c r="G6" s="6">
        <v>7.4</v>
      </c>
    </row>
    <row r="7" spans="1:8" x14ac:dyDescent="0.25">
      <c r="A7" t="s">
        <v>1572</v>
      </c>
      <c r="B7" s="6">
        <v>0.1</v>
      </c>
      <c r="C7" s="6">
        <v>0.1</v>
      </c>
      <c r="D7" s="6">
        <v>0.1</v>
      </c>
      <c r="E7" s="6">
        <v>0.2</v>
      </c>
      <c r="F7" s="6">
        <v>1.1000000000000001</v>
      </c>
      <c r="G7" s="6">
        <v>0.9</v>
      </c>
    </row>
    <row r="8" spans="1:8" x14ac:dyDescent="0.25">
      <c r="A8" s="4" t="s">
        <v>1573</v>
      </c>
      <c r="B8" s="4">
        <v>18.3</v>
      </c>
      <c r="C8" s="4">
        <v>20.100000000000001</v>
      </c>
      <c r="D8" s="4">
        <v>19.5</v>
      </c>
      <c r="E8" s="4">
        <v>56.8</v>
      </c>
      <c r="F8" s="4">
        <v>54.4</v>
      </c>
      <c r="G8" s="4">
        <v>55</v>
      </c>
    </row>
    <row r="9" spans="1:8" x14ac:dyDescent="0.25">
      <c r="A9" t="s">
        <v>1574</v>
      </c>
      <c r="B9" s="6">
        <v>12.5</v>
      </c>
      <c r="C9" s="6">
        <v>10</v>
      </c>
      <c r="D9" s="6">
        <v>10.8</v>
      </c>
      <c r="E9" s="6">
        <v>1.2</v>
      </c>
      <c r="F9" s="6">
        <v>0.8</v>
      </c>
      <c r="G9" s="6">
        <v>0.9</v>
      </c>
    </row>
    <row r="10" spans="1:8" x14ac:dyDescent="0.25">
      <c r="A10" t="s">
        <v>1575</v>
      </c>
      <c r="B10" s="6">
        <v>4.7</v>
      </c>
      <c r="C10" s="6">
        <v>4.4000000000000004</v>
      </c>
      <c r="D10" s="6">
        <v>4.5</v>
      </c>
      <c r="E10" s="6">
        <v>0.7</v>
      </c>
      <c r="F10" s="6">
        <v>0.4</v>
      </c>
      <c r="G10" s="6">
        <v>0.5</v>
      </c>
    </row>
    <row r="11" spans="1:8" x14ac:dyDescent="0.25">
      <c r="A11" t="s">
        <v>1576</v>
      </c>
      <c r="B11" s="6">
        <v>1.2</v>
      </c>
      <c r="C11" s="6">
        <v>1.2</v>
      </c>
      <c r="D11" s="6">
        <v>1.2</v>
      </c>
      <c r="E11" s="6">
        <v>0</v>
      </c>
      <c r="F11" s="6">
        <v>0</v>
      </c>
      <c r="G11" s="6">
        <v>0</v>
      </c>
    </row>
    <row r="12" spans="1:8" x14ac:dyDescent="0.25">
      <c r="A12" t="s">
        <v>1577</v>
      </c>
      <c r="B12" s="6">
        <v>0.9</v>
      </c>
      <c r="C12" s="6">
        <v>0.9</v>
      </c>
      <c r="D12" s="6">
        <v>0.9</v>
      </c>
      <c r="E12" s="6">
        <v>0.1</v>
      </c>
      <c r="F12" s="6">
        <v>0.1</v>
      </c>
      <c r="G12" s="6">
        <v>0.1</v>
      </c>
    </row>
    <row r="13" spans="1:8" x14ac:dyDescent="0.25">
      <c r="A13" t="s">
        <v>1578</v>
      </c>
      <c r="B13" s="6">
        <v>5.2</v>
      </c>
      <c r="C13" s="6">
        <v>4.0999999999999996</v>
      </c>
      <c r="D13" s="6">
        <v>4.4000000000000004</v>
      </c>
      <c r="E13" s="6">
        <v>0.4</v>
      </c>
      <c r="F13" s="6">
        <v>0.3</v>
      </c>
      <c r="G13" s="6">
        <v>0.3</v>
      </c>
    </row>
    <row r="14" spans="1:8" x14ac:dyDescent="0.25">
      <c r="A14" t="s">
        <v>1579</v>
      </c>
      <c r="B14" s="6">
        <v>37.5</v>
      </c>
      <c r="C14" s="6">
        <v>42.9</v>
      </c>
      <c r="D14" s="6">
        <v>41.2</v>
      </c>
      <c r="E14" s="6">
        <v>2</v>
      </c>
      <c r="F14" s="6">
        <v>2.8</v>
      </c>
      <c r="G14" s="6">
        <v>2.6</v>
      </c>
    </row>
    <row r="15" spans="1:8" x14ac:dyDescent="0.25">
      <c r="A15" s="4" t="s">
        <v>1581</v>
      </c>
      <c r="B15" s="4">
        <v>62</v>
      </c>
      <c r="C15" s="4">
        <v>63.4</v>
      </c>
      <c r="D15" s="4">
        <v>63</v>
      </c>
      <c r="E15" s="4">
        <v>4.5</v>
      </c>
      <c r="F15" s="4">
        <v>4.4000000000000004</v>
      </c>
      <c r="G15" s="4">
        <v>4.4000000000000004</v>
      </c>
    </row>
    <row r="16" spans="1:8" x14ac:dyDescent="0.25">
      <c r="A16" t="s">
        <v>1582</v>
      </c>
      <c r="B16">
        <v>19.7</v>
      </c>
      <c r="C16">
        <v>16.5</v>
      </c>
      <c r="D16">
        <v>17.5</v>
      </c>
      <c r="E16">
        <v>38.700000000000003</v>
      </c>
      <c r="F16">
        <v>41.2</v>
      </c>
      <c r="G16">
        <v>40.6</v>
      </c>
    </row>
    <row r="17" spans="1:7" x14ac:dyDescent="0.25">
      <c r="A17" s="4" t="s">
        <v>353</v>
      </c>
      <c r="B17" s="4">
        <v>100</v>
      </c>
      <c r="C17" s="4">
        <v>100</v>
      </c>
      <c r="D17" s="4">
        <v>100</v>
      </c>
      <c r="E17" s="4">
        <v>100</v>
      </c>
      <c r="F17" s="4">
        <v>100</v>
      </c>
      <c r="G17" s="4">
        <v>100</v>
      </c>
    </row>
    <row r="19" spans="1:7" x14ac:dyDescent="0.25">
      <c r="A19" t="s">
        <v>171</v>
      </c>
    </row>
    <row r="20" spans="1:7" x14ac:dyDescent="0.25">
      <c r="A20" t="s">
        <v>234</v>
      </c>
    </row>
    <row r="21" spans="1:7" x14ac:dyDescent="0.25">
      <c r="A21" t="s">
        <v>235</v>
      </c>
    </row>
    <row r="22" spans="1:7" x14ac:dyDescent="0.25">
      <c r="A22" t="s">
        <v>236</v>
      </c>
    </row>
    <row r="23" spans="1:7" x14ac:dyDescent="0.25">
      <c r="A23" t="s">
        <v>1543</v>
      </c>
    </row>
    <row r="24" spans="1:7" x14ac:dyDescent="0.25">
      <c r="A24" t="s">
        <v>1544</v>
      </c>
    </row>
    <row r="26" spans="1:7" x14ac:dyDescent="0.25">
      <c r="A26" t="s">
        <v>179</v>
      </c>
    </row>
    <row r="27" spans="1:7" x14ac:dyDescent="0.25">
      <c r="A27" t="s">
        <v>1583</v>
      </c>
    </row>
    <row r="28" spans="1:7" x14ac:dyDescent="0.25">
      <c r="A28" t="s">
        <v>1584</v>
      </c>
    </row>
    <row r="30" spans="1:7" x14ac:dyDescent="0.25">
      <c r="A30" t="s">
        <v>219</v>
      </c>
    </row>
    <row r="31" spans="1:7" x14ac:dyDescent="0.25">
      <c r="A31" t="s">
        <v>1585</v>
      </c>
    </row>
    <row r="32" spans="1:7" x14ac:dyDescent="0.25">
      <c r="A32" t="s">
        <v>1586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32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64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1550</v>
      </c>
      <c r="C2" s="5" t="s">
        <v>1551</v>
      </c>
      <c r="D2" s="5" t="s">
        <v>1565</v>
      </c>
      <c r="E2" s="5" t="s">
        <v>1553</v>
      </c>
      <c r="F2" s="5" t="s">
        <v>1566</v>
      </c>
      <c r="G2" s="5" t="s">
        <v>1555</v>
      </c>
    </row>
    <row r="3" spans="1:8" x14ac:dyDescent="0.25">
      <c r="A3" t="s">
        <v>1567</v>
      </c>
      <c r="B3" s="6">
        <v>8.3000000000000007</v>
      </c>
      <c r="C3" s="6">
        <v>6.5</v>
      </c>
      <c r="D3" s="6">
        <v>7</v>
      </c>
      <c r="E3" s="6">
        <v>23.8</v>
      </c>
      <c r="F3" s="6">
        <v>11.3</v>
      </c>
      <c r="G3" s="6">
        <v>13</v>
      </c>
    </row>
    <row r="4" spans="1:8" x14ac:dyDescent="0.25">
      <c r="A4" t="s">
        <v>1569</v>
      </c>
      <c r="B4" s="6">
        <v>0.3</v>
      </c>
      <c r="C4" s="6">
        <v>0.6</v>
      </c>
      <c r="D4" s="6">
        <v>0.5</v>
      </c>
      <c r="E4" s="6">
        <v>0</v>
      </c>
      <c r="F4" s="6">
        <v>0.2</v>
      </c>
      <c r="G4" s="6">
        <v>0.1</v>
      </c>
    </row>
    <row r="5" spans="1:8" x14ac:dyDescent="0.25">
      <c r="A5" t="s">
        <v>1570</v>
      </c>
      <c r="B5" s="6">
        <v>0.3</v>
      </c>
      <c r="C5" s="6">
        <v>0.2</v>
      </c>
      <c r="D5" s="6">
        <v>0.2</v>
      </c>
      <c r="E5" s="6">
        <v>1.2</v>
      </c>
      <c r="F5" s="6">
        <v>2.4</v>
      </c>
      <c r="G5" s="6">
        <v>2.2000000000000002</v>
      </c>
    </row>
    <row r="6" spans="1:8" x14ac:dyDescent="0.25">
      <c r="A6" t="s">
        <v>1571</v>
      </c>
      <c r="B6" s="6">
        <v>4</v>
      </c>
      <c r="C6" s="6">
        <v>10.7</v>
      </c>
      <c r="D6" s="6">
        <v>8.8000000000000007</v>
      </c>
      <c r="E6" s="6">
        <v>10.9</v>
      </c>
      <c r="F6" s="6">
        <v>33</v>
      </c>
      <c r="G6" s="6">
        <v>29.8</v>
      </c>
    </row>
    <row r="7" spans="1:8" x14ac:dyDescent="0.25">
      <c r="A7" t="s">
        <v>1572</v>
      </c>
      <c r="B7" s="6">
        <v>0</v>
      </c>
      <c r="C7" s="6">
        <v>0.3</v>
      </c>
      <c r="D7" s="6">
        <v>0.2</v>
      </c>
      <c r="E7" s="6">
        <v>1.9</v>
      </c>
      <c r="F7" s="6">
        <v>2</v>
      </c>
      <c r="G7" s="6">
        <v>2</v>
      </c>
    </row>
    <row r="8" spans="1:8" x14ac:dyDescent="0.25">
      <c r="A8" s="4" t="s">
        <v>1573</v>
      </c>
      <c r="B8" s="4">
        <v>12.9</v>
      </c>
      <c r="C8" s="4">
        <v>18.3</v>
      </c>
      <c r="D8" s="4">
        <v>16.7</v>
      </c>
      <c r="E8" s="4">
        <v>37.700000000000003</v>
      </c>
      <c r="F8" s="4">
        <v>48.7</v>
      </c>
      <c r="G8" s="4">
        <v>47.2</v>
      </c>
    </row>
    <row r="9" spans="1:8" x14ac:dyDescent="0.25">
      <c r="A9" t="s">
        <v>1574</v>
      </c>
      <c r="B9" s="6">
        <v>11.6</v>
      </c>
      <c r="C9" s="6">
        <v>13.6</v>
      </c>
      <c r="D9" s="6">
        <v>13</v>
      </c>
      <c r="E9" s="6">
        <v>1.4</v>
      </c>
      <c r="F9" s="6">
        <v>0.5</v>
      </c>
      <c r="G9" s="6">
        <v>0.6</v>
      </c>
    </row>
    <row r="10" spans="1:8" x14ac:dyDescent="0.25">
      <c r="A10" t="s">
        <v>1575</v>
      </c>
      <c r="B10" s="6">
        <v>5.9</v>
      </c>
      <c r="C10" s="6">
        <v>6.3</v>
      </c>
      <c r="D10" s="6">
        <v>6.1</v>
      </c>
      <c r="E10" s="6">
        <v>0.2</v>
      </c>
      <c r="F10" s="6">
        <v>0.3</v>
      </c>
      <c r="G10" s="6">
        <v>0.3</v>
      </c>
    </row>
    <row r="11" spans="1:8" x14ac:dyDescent="0.25">
      <c r="A11" t="s">
        <v>1576</v>
      </c>
      <c r="B11" s="6">
        <v>1.1000000000000001</v>
      </c>
      <c r="C11" s="6">
        <v>0.6</v>
      </c>
      <c r="D11" s="6">
        <v>0.7</v>
      </c>
      <c r="E11" s="6">
        <v>0</v>
      </c>
      <c r="F11" s="6">
        <v>0</v>
      </c>
      <c r="G11" s="6">
        <v>0</v>
      </c>
    </row>
    <row r="12" spans="1:8" x14ac:dyDescent="0.25">
      <c r="A12" t="s">
        <v>1577</v>
      </c>
      <c r="B12" s="6">
        <v>3</v>
      </c>
      <c r="C12" s="6">
        <v>1.1000000000000001</v>
      </c>
      <c r="D12" s="6">
        <v>1.6</v>
      </c>
      <c r="E12" s="6">
        <v>0.7</v>
      </c>
      <c r="F12" s="6">
        <v>0.2</v>
      </c>
      <c r="G12" s="6">
        <v>0.3</v>
      </c>
    </row>
    <row r="13" spans="1:8" x14ac:dyDescent="0.25">
      <c r="A13" t="s">
        <v>1578</v>
      </c>
      <c r="B13" s="6">
        <v>6</v>
      </c>
      <c r="C13" s="6">
        <v>4.7</v>
      </c>
      <c r="D13" s="6">
        <v>5.0999999999999996</v>
      </c>
      <c r="E13" s="6">
        <v>0.5</v>
      </c>
      <c r="F13" s="6">
        <v>0.2</v>
      </c>
      <c r="G13" s="6">
        <v>0.3</v>
      </c>
    </row>
    <row r="14" spans="1:8" x14ac:dyDescent="0.25">
      <c r="A14" t="s">
        <v>1579</v>
      </c>
      <c r="B14" s="6">
        <v>38.200000000000003</v>
      </c>
      <c r="C14" s="6">
        <v>39</v>
      </c>
      <c r="D14" s="6">
        <v>38.700000000000003</v>
      </c>
      <c r="E14" s="6">
        <v>3.9</v>
      </c>
      <c r="F14" s="6">
        <v>2.4</v>
      </c>
      <c r="G14" s="6">
        <v>2.6</v>
      </c>
    </row>
    <row r="15" spans="1:8" x14ac:dyDescent="0.25">
      <c r="A15" s="4" t="s">
        <v>1581</v>
      </c>
      <c r="B15" s="4">
        <v>65.8</v>
      </c>
      <c r="C15" s="4">
        <v>65.2</v>
      </c>
      <c r="D15" s="4">
        <v>65.400000000000006</v>
      </c>
      <c r="E15" s="4">
        <v>6.7</v>
      </c>
      <c r="F15" s="4">
        <v>3.7</v>
      </c>
      <c r="G15" s="4">
        <v>4.0999999999999996</v>
      </c>
    </row>
    <row r="16" spans="1:8" x14ac:dyDescent="0.25">
      <c r="A16" t="s">
        <v>1582</v>
      </c>
      <c r="B16">
        <v>21.3</v>
      </c>
      <c r="C16">
        <v>16.5</v>
      </c>
      <c r="D16">
        <v>18</v>
      </c>
      <c r="E16">
        <v>55.6</v>
      </c>
      <c r="F16">
        <v>47.6</v>
      </c>
      <c r="G16">
        <v>48.8</v>
      </c>
    </row>
    <row r="17" spans="1:7" x14ac:dyDescent="0.25">
      <c r="A17" s="4" t="s">
        <v>353</v>
      </c>
      <c r="B17" s="4">
        <v>100</v>
      </c>
      <c r="C17" s="4">
        <v>100</v>
      </c>
      <c r="D17" s="4">
        <v>100</v>
      </c>
      <c r="E17" s="4">
        <v>100</v>
      </c>
      <c r="F17" s="4">
        <v>100</v>
      </c>
      <c r="G17" s="4">
        <v>100</v>
      </c>
    </row>
    <row r="19" spans="1:7" x14ac:dyDescent="0.25">
      <c r="A19" t="s">
        <v>171</v>
      </c>
    </row>
    <row r="20" spans="1:7" x14ac:dyDescent="0.25">
      <c r="A20" t="s">
        <v>269</v>
      </c>
    </row>
    <row r="21" spans="1:7" x14ac:dyDescent="0.25">
      <c r="A21" t="s">
        <v>235</v>
      </c>
    </row>
    <row r="22" spans="1:7" x14ac:dyDescent="0.25">
      <c r="A22" t="s">
        <v>236</v>
      </c>
    </row>
    <row r="23" spans="1:7" x14ac:dyDescent="0.25">
      <c r="A23" t="s">
        <v>1543</v>
      </c>
    </row>
    <row r="24" spans="1:7" x14ac:dyDescent="0.25">
      <c r="A24" t="s">
        <v>1544</v>
      </c>
    </row>
    <row r="26" spans="1:7" x14ac:dyDescent="0.25">
      <c r="A26" t="s">
        <v>179</v>
      </c>
    </row>
    <row r="27" spans="1:7" x14ac:dyDescent="0.25">
      <c r="A27" t="s">
        <v>1583</v>
      </c>
    </row>
    <row r="28" spans="1:7" x14ac:dyDescent="0.25">
      <c r="A28" t="s">
        <v>1584</v>
      </c>
    </row>
    <row r="30" spans="1:7" x14ac:dyDescent="0.25">
      <c r="A30" t="s">
        <v>219</v>
      </c>
    </row>
    <row r="31" spans="1:7" x14ac:dyDescent="0.25">
      <c r="A31" t="s">
        <v>1585</v>
      </c>
    </row>
    <row r="32" spans="1:7" x14ac:dyDescent="0.25">
      <c r="A32" t="s">
        <v>1586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32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65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1550</v>
      </c>
      <c r="C2" s="5" t="s">
        <v>1551</v>
      </c>
      <c r="D2" s="5" t="s">
        <v>1565</v>
      </c>
      <c r="E2" s="5" t="s">
        <v>1553</v>
      </c>
      <c r="F2" s="5" t="s">
        <v>1566</v>
      </c>
      <c r="G2" s="5" t="s">
        <v>1555</v>
      </c>
    </row>
    <row r="3" spans="1:8" x14ac:dyDescent="0.25">
      <c r="A3" t="s">
        <v>1567</v>
      </c>
      <c r="B3" s="6">
        <v>4.0999999999999996</v>
      </c>
      <c r="C3" s="6">
        <v>1.2</v>
      </c>
      <c r="D3" s="6">
        <v>2.4</v>
      </c>
      <c r="E3" s="6">
        <v>10.4</v>
      </c>
      <c r="F3" s="6">
        <v>9.8000000000000007</v>
      </c>
      <c r="G3" s="6">
        <v>9.9</v>
      </c>
    </row>
    <row r="4" spans="1:8" x14ac:dyDescent="0.25">
      <c r="A4" t="s">
        <v>1569</v>
      </c>
      <c r="B4" s="6">
        <v>0</v>
      </c>
      <c r="C4" s="6">
        <v>0</v>
      </c>
      <c r="D4" s="6">
        <v>0.2</v>
      </c>
      <c r="E4" s="6">
        <v>0</v>
      </c>
      <c r="F4" s="6">
        <v>0</v>
      </c>
      <c r="G4" s="6">
        <v>0</v>
      </c>
    </row>
    <row r="5" spans="1:8" x14ac:dyDescent="0.25">
      <c r="A5" t="s">
        <v>1570</v>
      </c>
      <c r="B5" s="6">
        <v>0</v>
      </c>
      <c r="C5" s="6">
        <v>0.4</v>
      </c>
      <c r="D5" s="6">
        <v>0.2</v>
      </c>
      <c r="E5" s="6">
        <v>2.6</v>
      </c>
      <c r="F5" s="6">
        <v>4.5</v>
      </c>
      <c r="G5" s="6">
        <v>4.0999999999999996</v>
      </c>
    </row>
    <row r="6" spans="1:8" x14ac:dyDescent="0.25">
      <c r="A6" t="s">
        <v>1571</v>
      </c>
      <c r="B6" s="6">
        <v>1.8</v>
      </c>
      <c r="C6" s="6">
        <v>6.8</v>
      </c>
      <c r="D6" s="6">
        <v>4.7</v>
      </c>
      <c r="E6" s="6">
        <v>10.4</v>
      </c>
      <c r="F6" s="6">
        <v>27.9</v>
      </c>
      <c r="G6" s="6">
        <v>24</v>
      </c>
    </row>
    <row r="7" spans="1:8" x14ac:dyDescent="0.25">
      <c r="A7" t="s">
        <v>1572</v>
      </c>
      <c r="B7" s="6">
        <v>0</v>
      </c>
      <c r="C7" s="6">
        <v>1.2</v>
      </c>
      <c r="D7" s="6">
        <v>0.7</v>
      </c>
      <c r="E7" s="6">
        <v>0</v>
      </c>
      <c r="F7" s="6">
        <v>1.9</v>
      </c>
      <c r="G7" s="6">
        <v>1.5</v>
      </c>
    </row>
    <row r="8" spans="1:8" x14ac:dyDescent="0.25">
      <c r="A8" s="4" t="s">
        <v>1573</v>
      </c>
      <c r="B8" s="4">
        <v>5.9</v>
      </c>
      <c r="C8" s="4">
        <v>9.6</v>
      </c>
      <c r="D8" s="4">
        <v>8.3000000000000007</v>
      </c>
      <c r="E8" s="4">
        <v>23.4</v>
      </c>
      <c r="F8" s="4">
        <v>44.2</v>
      </c>
      <c r="G8" s="4">
        <v>39.5</v>
      </c>
    </row>
    <row r="9" spans="1:8" x14ac:dyDescent="0.25">
      <c r="A9" t="s">
        <v>1574</v>
      </c>
      <c r="B9" s="6">
        <v>21.2</v>
      </c>
      <c r="C9" s="6">
        <v>20.7</v>
      </c>
      <c r="D9" s="6">
        <v>20.9</v>
      </c>
      <c r="E9" s="6">
        <v>1.3</v>
      </c>
      <c r="F9" s="6">
        <v>0.4</v>
      </c>
      <c r="G9" s="6">
        <v>0.6</v>
      </c>
    </row>
    <row r="10" spans="1:8" x14ac:dyDescent="0.25">
      <c r="A10" t="s">
        <v>1575</v>
      </c>
      <c r="B10" s="6">
        <v>6.5</v>
      </c>
      <c r="C10" s="6">
        <v>6.4</v>
      </c>
      <c r="D10" s="6">
        <v>6.4</v>
      </c>
      <c r="E10" s="6">
        <v>1.3</v>
      </c>
      <c r="F10" s="6">
        <v>0.4</v>
      </c>
      <c r="G10" s="6">
        <v>0.6</v>
      </c>
    </row>
    <row r="11" spans="1:8" x14ac:dyDescent="0.25">
      <c r="A11" t="s">
        <v>1576</v>
      </c>
      <c r="B11" s="6">
        <v>0</v>
      </c>
      <c r="C11" s="6">
        <v>0.4</v>
      </c>
      <c r="D11" s="6">
        <v>0.2</v>
      </c>
      <c r="E11" s="6">
        <v>0</v>
      </c>
      <c r="F11" s="6">
        <v>0</v>
      </c>
      <c r="G11" s="6">
        <v>0</v>
      </c>
    </row>
    <row r="12" spans="1:8" x14ac:dyDescent="0.25">
      <c r="A12" t="s">
        <v>1577</v>
      </c>
      <c r="B12" s="6">
        <v>2.4</v>
      </c>
      <c r="C12" s="6">
        <v>1.2</v>
      </c>
      <c r="D12" s="6">
        <v>1.7</v>
      </c>
      <c r="E12" s="6">
        <v>1.3</v>
      </c>
      <c r="F12" s="6">
        <v>1.1000000000000001</v>
      </c>
      <c r="G12" s="6">
        <v>1.2</v>
      </c>
    </row>
    <row r="13" spans="1:8" x14ac:dyDescent="0.25">
      <c r="A13" t="s">
        <v>1578</v>
      </c>
      <c r="B13" s="6">
        <v>8.1999999999999993</v>
      </c>
      <c r="C13" s="6">
        <v>6</v>
      </c>
      <c r="D13" s="6">
        <v>6.9</v>
      </c>
      <c r="E13" s="6">
        <v>0</v>
      </c>
      <c r="F13" s="6">
        <v>0</v>
      </c>
      <c r="G13" s="6">
        <v>0</v>
      </c>
    </row>
    <row r="14" spans="1:8" x14ac:dyDescent="0.25">
      <c r="A14" t="s">
        <v>1579</v>
      </c>
      <c r="B14" s="6">
        <v>33.5</v>
      </c>
      <c r="C14" s="6">
        <v>35.5</v>
      </c>
      <c r="D14" s="6">
        <v>34.6</v>
      </c>
      <c r="E14" s="6">
        <v>1.3</v>
      </c>
      <c r="F14" s="6">
        <v>3.4</v>
      </c>
      <c r="G14" s="6">
        <v>2.9</v>
      </c>
    </row>
    <row r="15" spans="1:8" x14ac:dyDescent="0.25">
      <c r="A15" s="4" t="s">
        <v>1581</v>
      </c>
      <c r="B15" s="4">
        <v>71.8</v>
      </c>
      <c r="C15" s="4">
        <v>70.099999999999994</v>
      </c>
      <c r="D15" s="4">
        <v>70.599999999999994</v>
      </c>
      <c r="E15" s="4">
        <v>5.2</v>
      </c>
      <c r="F15" s="4">
        <v>5.3</v>
      </c>
      <c r="G15" s="4">
        <v>5.3</v>
      </c>
    </row>
    <row r="16" spans="1:8" x14ac:dyDescent="0.25">
      <c r="A16" t="s">
        <v>1582</v>
      </c>
      <c r="B16">
        <v>22.4</v>
      </c>
      <c r="C16">
        <v>20.3</v>
      </c>
      <c r="D16">
        <v>21.1</v>
      </c>
      <c r="E16">
        <v>71.400000000000006</v>
      </c>
      <c r="F16">
        <v>50.6</v>
      </c>
      <c r="G16">
        <v>55.3</v>
      </c>
    </row>
    <row r="17" spans="1:7" x14ac:dyDescent="0.25">
      <c r="A17" s="4" t="s">
        <v>353</v>
      </c>
      <c r="B17" s="4">
        <v>100</v>
      </c>
      <c r="C17" s="4">
        <v>100</v>
      </c>
      <c r="D17" s="4">
        <v>100</v>
      </c>
      <c r="E17" s="4">
        <v>100</v>
      </c>
      <c r="F17" s="4">
        <v>100</v>
      </c>
      <c r="G17" s="4">
        <v>100</v>
      </c>
    </row>
    <row r="19" spans="1:7" x14ac:dyDescent="0.25">
      <c r="A19" t="s">
        <v>171</v>
      </c>
    </row>
    <row r="20" spans="1:7" x14ac:dyDescent="0.25">
      <c r="A20" t="s">
        <v>270</v>
      </c>
    </row>
    <row r="21" spans="1:7" x14ac:dyDescent="0.25">
      <c r="A21" t="s">
        <v>235</v>
      </c>
    </row>
    <row r="22" spans="1:7" x14ac:dyDescent="0.25">
      <c r="A22" t="s">
        <v>236</v>
      </c>
    </row>
    <row r="23" spans="1:7" x14ac:dyDescent="0.25">
      <c r="A23" t="s">
        <v>1543</v>
      </c>
    </row>
    <row r="24" spans="1:7" x14ac:dyDescent="0.25">
      <c r="A24" t="s">
        <v>1544</v>
      </c>
    </row>
    <row r="26" spans="1:7" x14ac:dyDescent="0.25">
      <c r="A26" t="s">
        <v>179</v>
      </c>
    </row>
    <row r="27" spans="1:7" x14ac:dyDescent="0.25">
      <c r="A27" t="s">
        <v>1583</v>
      </c>
    </row>
    <row r="28" spans="1:7" x14ac:dyDescent="0.25">
      <c r="A28" t="s">
        <v>1584</v>
      </c>
    </row>
    <row r="30" spans="1:7" x14ac:dyDescent="0.25">
      <c r="A30" t="s">
        <v>219</v>
      </c>
    </row>
    <row r="31" spans="1:7" x14ac:dyDescent="0.25">
      <c r="A31" t="s">
        <v>1585</v>
      </c>
    </row>
    <row r="32" spans="1:7" x14ac:dyDescent="0.25">
      <c r="A32" t="s">
        <v>1586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41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68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1567</v>
      </c>
      <c r="B3" s="6">
        <v>7.4</v>
      </c>
      <c r="C3" s="6">
        <v>22.3</v>
      </c>
    </row>
    <row r="4" spans="1:4" x14ac:dyDescent="0.25">
      <c r="A4" t="s">
        <v>1588</v>
      </c>
      <c r="B4" s="6">
        <v>11</v>
      </c>
      <c r="C4" s="6">
        <v>7.5</v>
      </c>
    </row>
    <row r="5" spans="1:4" x14ac:dyDescent="0.25">
      <c r="A5" t="s">
        <v>1589</v>
      </c>
      <c r="B5" s="6">
        <v>5.5</v>
      </c>
      <c r="C5" s="6">
        <v>3.9</v>
      </c>
    </row>
    <row r="6" spans="1:4" x14ac:dyDescent="0.25">
      <c r="A6" t="s">
        <v>1590</v>
      </c>
      <c r="B6" s="6">
        <v>1</v>
      </c>
      <c r="C6" s="6">
        <v>1.6</v>
      </c>
    </row>
    <row r="7" spans="1:4" x14ac:dyDescent="0.25">
      <c r="A7" t="s">
        <v>1570</v>
      </c>
      <c r="B7" s="6">
        <v>0</v>
      </c>
      <c r="C7" s="6">
        <v>0.1</v>
      </c>
    </row>
    <row r="8" spans="1:4" x14ac:dyDescent="0.25">
      <c r="A8" s="4" t="s">
        <v>1573</v>
      </c>
      <c r="B8" s="4">
        <v>25</v>
      </c>
      <c r="C8" s="4">
        <v>35.4</v>
      </c>
    </row>
    <row r="9" spans="1:4" x14ac:dyDescent="0.25">
      <c r="A9" t="s">
        <v>1574</v>
      </c>
      <c r="B9" s="6">
        <v>10.199999999999999</v>
      </c>
      <c r="C9" s="6">
        <v>11.4</v>
      </c>
    </row>
    <row r="10" spans="1:4" x14ac:dyDescent="0.25">
      <c r="A10" t="s">
        <v>1575</v>
      </c>
      <c r="B10" s="6">
        <v>7.2</v>
      </c>
      <c r="C10" s="6">
        <v>7.6</v>
      </c>
    </row>
    <row r="11" spans="1:4" x14ac:dyDescent="0.25">
      <c r="A11" t="s">
        <v>1576</v>
      </c>
      <c r="B11" s="6">
        <v>2</v>
      </c>
      <c r="C11" s="6">
        <v>1.3</v>
      </c>
    </row>
    <row r="12" spans="1:4" x14ac:dyDescent="0.25">
      <c r="A12" t="s">
        <v>1591</v>
      </c>
      <c r="B12" s="6">
        <v>0.6</v>
      </c>
      <c r="C12" s="6">
        <v>0.6</v>
      </c>
    </row>
    <row r="13" spans="1:4" x14ac:dyDescent="0.25">
      <c r="A13" t="s">
        <v>1592</v>
      </c>
      <c r="B13" s="6">
        <v>12.8</v>
      </c>
      <c r="C13" s="6">
        <v>12.5</v>
      </c>
    </row>
    <row r="14" spans="1:4" x14ac:dyDescent="0.25">
      <c r="A14" t="s">
        <v>1578</v>
      </c>
      <c r="B14" s="6">
        <v>0.8</v>
      </c>
      <c r="C14" s="6">
        <v>1.1000000000000001</v>
      </c>
    </row>
    <row r="15" spans="1:4" x14ac:dyDescent="0.25">
      <c r="A15" t="s">
        <v>1593</v>
      </c>
      <c r="B15" s="6">
        <v>0.8</v>
      </c>
      <c r="C15" s="6">
        <v>1</v>
      </c>
    </row>
    <row r="16" spans="1:4" x14ac:dyDescent="0.25">
      <c r="A16" t="s">
        <v>1594</v>
      </c>
      <c r="B16" s="6">
        <v>2.5</v>
      </c>
      <c r="C16" s="6">
        <v>1.7</v>
      </c>
    </row>
    <row r="17" spans="1:3" x14ac:dyDescent="0.25">
      <c r="A17" t="s">
        <v>1595</v>
      </c>
      <c r="B17" s="6">
        <v>26.2</v>
      </c>
      <c r="C17" s="6">
        <v>16</v>
      </c>
    </row>
    <row r="18" spans="1:3" x14ac:dyDescent="0.25">
      <c r="A18" s="4" t="s">
        <v>1581</v>
      </c>
      <c r="B18" s="4">
        <v>63.1</v>
      </c>
      <c r="C18" s="4">
        <v>53.3</v>
      </c>
    </row>
    <row r="19" spans="1:3" x14ac:dyDescent="0.25">
      <c r="A19" t="s">
        <v>1582</v>
      </c>
      <c r="B19" s="6">
        <v>12</v>
      </c>
      <c r="C19" s="6">
        <v>11.3</v>
      </c>
    </row>
    <row r="20" spans="1:3" x14ac:dyDescent="0.25">
      <c r="A20" t="s">
        <v>1569</v>
      </c>
      <c r="B20" s="6">
        <v>0</v>
      </c>
      <c r="C20" s="6">
        <v>0.1</v>
      </c>
    </row>
    <row r="21" spans="1:3" x14ac:dyDescent="0.25">
      <c r="A21" t="s">
        <v>1596</v>
      </c>
      <c r="B21" s="6">
        <v>0.3</v>
      </c>
      <c r="C21" s="6">
        <v>0.2</v>
      </c>
    </row>
    <row r="22" spans="1:3" x14ac:dyDescent="0.25">
      <c r="A22" t="s">
        <v>1597</v>
      </c>
      <c r="B22" s="6">
        <v>0.1</v>
      </c>
      <c r="C22" s="6">
        <v>0.1</v>
      </c>
    </row>
    <row r="23" spans="1:3" x14ac:dyDescent="0.25">
      <c r="A23" t="s">
        <v>1598</v>
      </c>
      <c r="B23" s="6">
        <v>0</v>
      </c>
      <c r="C23" s="6">
        <v>0</v>
      </c>
    </row>
    <row r="24" spans="1:3" x14ac:dyDescent="0.25">
      <c r="A24" t="s">
        <v>1599</v>
      </c>
      <c r="B24" s="6">
        <v>0.1</v>
      </c>
      <c r="C24" s="6">
        <v>0.1</v>
      </c>
    </row>
    <row r="25" spans="1:3" x14ac:dyDescent="0.25">
      <c r="A25" t="s">
        <v>1600</v>
      </c>
      <c r="B25" s="6">
        <v>0.3</v>
      </c>
      <c r="C25" s="6">
        <v>0.3</v>
      </c>
    </row>
    <row r="26" spans="1:3" x14ac:dyDescent="0.25">
      <c r="A26" t="s">
        <v>1601</v>
      </c>
      <c r="B26" s="6">
        <v>0.3</v>
      </c>
      <c r="C26" s="6">
        <v>0.3</v>
      </c>
    </row>
    <row r="27" spans="1:3" x14ac:dyDescent="0.25">
      <c r="A27" t="s">
        <v>1602</v>
      </c>
      <c r="B27" s="6">
        <v>0.2</v>
      </c>
      <c r="C27" s="6">
        <v>0.2</v>
      </c>
    </row>
    <row r="28" spans="1:3" x14ac:dyDescent="0.25">
      <c r="A28" t="s">
        <v>1603</v>
      </c>
      <c r="B28" s="6">
        <v>7</v>
      </c>
      <c r="C28" s="6">
        <v>7.2</v>
      </c>
    </row>
    <row r="29" spans="1:3" x14ac:dyDescent="0.25">
      <c r="A29" t="s">
        <v>1604</v>
      </c>
      <c r="B29" s="6">
        <v>0.4</v>
      </c>
      <c r="C29" s="6">
        <v>0.5</v>
      </c>
    </row>
    <row r="30" spans="1:3" x14ac:dyDescent="0.25">
      <c r="A30" t="s">
        <v>1605</v>
      </c>
      <c r="B30" s="6">
        <v>1.9</v>
      </c>
      <c r="C30" s="6">
        <v>1.5</v>
      </c>
    </row>
    <row r="31" spans="1:3" x14ac:dyDescent="0.25">
      <c r="A31" t="s">
        <v>1606</v>
      </c>
      <c r="B31" s="6">
        <v>1.3</v>
      </c>
      <c r="C31" s="6">
        <v>0.7</v>
      </c>
    </row>
    <row r="32" spans="1:3" x14ac:dyDescent="0.25">
      <c r="A32" s="4" t="s">
        <v>353</v>
      </c>
      <c r="B32" s="4">
        <v>100</v>
      </c>
      <c r="C32" s="4">
        <v>100</v>
      </c>
    </row>
    <row r="33" spans="1:3" x14ac:dyDescent="0.25">
      <c r="A33" t="s">
        <v>1607</v>
      </c>
      <c r="B33">
        <v>29.3</v>
      </c>
      <c r="C33">
        <v>42.3</v>
      </c>
    </row>
    <row r="35" spans="1:3" x14ac:dyDescent="0.25">
      <c r="A35" t="s">
        <v>171</v>
      </c>
    </row>
    <row r="36" spans="1:3" x14ac:dyDescent="0.25">
      <c r="A36" t="s">
        <v>1608</v>
      </c>
    </row>
    <row r="37" spans="1:3" x14ac:dyDescent="0.25">
      <c r="A37" t="s">
        <v>1609</v>
      </c>
    </row>
    <row r="38" spans="1:3" x14ac:dyDescent="0.25">
      <c r="A38" t="s">
        <v>1610</v>
      </c>
    </row>
    <row r="40" spans="1:3" x14ac:dyDescent="0.25">
      <c r="A40" t="s">
        <v>179</v>
      </c>
    </row>
    <row r="41" spans="1:3" x14ac:dyDescent="0.25">
      <c r="A41" t="s">
        <v>1611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41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69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1567</v>
      </c>
      <c r="B3" s="6">
        <v>3.4</v>
      </c>
      <c r="C3" s="6">
        <v>5.8</v>
      </c>
    </row>
    <row r="4" spans="1:4" x14ac:dyDescent="0.25">
      <c r="A4" t="s">
        <v>1588</v>
      </c>
      <c r="B4" s="6">
        <v>18.899999999999999</v>
      </c>
      <c r="C4" s="6">
        <v>16.7</v>
      </c>
    </row>
    <row r="5" spans="1:4" x14ac:dyDescent="0.25">
      <c r="A5" t="s">
        <v>1589</v>
      </c>
      <c r="B5" s="6">
        <v>5.9</v>
      </c>
      <c r="C5" s="6">
        <v>4.9000000000000004</v>
      </c>
    </row>
    <row r="6" spans="1:4" x14ac:dyDescent="0.25">
      <c r="A6" t="s">
        <v>1590</v>
      </c>
      <c r="B6" s="6">
        <v>2.2000000000000002</v>
      </c>
      <c r="C6" s="6">
        <v>4</v>
      </c>
    </row>
    <row r="7" spans="1:4" x14ac:dyDescent="0.25">
      <c r="A7" t="s">
        <v>1570</v>
      </c>
      <c r="B7" s="6">
        <v>0.2</v>
      </c>
      <c r="C7" s="6">
        <v>0.2</v>
      </c>
    </row>
    <row r="8" spans="1:4" x14ac:dyDescent="0.25">
      <c r="A8" s="4" t="s">
        <v>1573</v>
      </c>
      <c r="B8" s="4">
        <v>30.6</v>
      </c>
      <c r="C8" s="4">
        <v>31.5</v>
      </c>
    </row>
    <row r="9" spans="1:4" x14ac:dyDescent="0.25">
      <c r="A9" t="s">
        <v>1574</v>
      </c>
      <c r="B9" s="6">
        <v>10.8</v>
      </c>
      <c r="C9" s="6">
        <v>11.6</v>
      </c>
    </row>
    <row r="10" spans="1:4" x14ac:dyDescent="0.25">
      <c r="A10" t="s">
        <v>1575</v>
      </c>
      <c r="B10" s="6">
        <v>9.9</v>
      </c>
      <c r="C10" s="6">
        <v>10.3</v>
      </c>
    </row>
    <row r="11" spans="1:4" x14ac:dyDescent="0.25">
      <c r="A11" t="s">
        <v>1576</v>
      </c>
      <c r="B11" s="6">
        <v>2.2999999999999998</v>
      </c>
      <c r="C11" s="6">
        <v>1.8</v>
      </c>
    </row>
    <row r="12" spans="1:4" x14ac:dyDescent="0.25">
      <c r="A12" t="s">
        <v>1591</v>
      </c>
      <c r="B12" s="6">
        <v>2.2000000000000002</v>
      </c>
      <c r="C12" s="6">
        <v>2.1</v>
      </c>
    </row>
    <row r="13" spans="1:4" x14ac:dyDescent="0.25">
      <c r="A13" t="s">
        <v>1592</v>
      </c>
      <c r="B13" s="6">
        <v>9.1</v>
      </c>
      <c r="C13" s="6">
        <v>9.9</v>
      </c>
    </row>
    <row r="14" spans="1:4" x14ac:dyDescent="0.25">
      <c r="A14" t="s">
        <v>1578</v>
      </c>
      <c r="B14" s="6">
        <v>0.9</v>
      </c>
      <c r="C14" s="6">
        <v>1.4</v>
      </c>
    </row>
    <row r="15" spans="1:4" x14ac:dyDescent="0.25">
      <c r="A15" t="s">
        <v>1593</v>
      </c>
      <c r="B15" s="6">
        <v>0.7</v>
      </c>
      <c r="C15" s="6">
        <v>0.8</v>
      </c>
    </row>
    <row r="16" spans="1:4" x14ac:dyDescent="0.25">
      <c r="A16" t="s">
        <v>1594</v>
      </c>
      <c r="B16" s="6">
        <v>2.4</v>
      </c>
      <c r="C16" s="6">
        <v>2.2000000000000002</v>
      </c>
    </row>
    <row r="17" spans="1:3" x14ac:dyDescent="0.25">
      <c r="A17" t="s">
        <v>1595</v>
      </c>
      <c r="B17" s="6">
        <v>13.8</v>
      </c>
      <c r="C17" s="6">
        <v>12.4</v>
      </c>
    </row>
    <row r="18" spans="1:3" x14ac:dyDescent="0.25">
      <c r="A18" s="4" t="s">
        <v>1581</v>
      </c>
      <c r="B18" s="4">
        <v>52.1</v>
      </c>
      <c r="C18" s="4">
        <v>52.6</v>
      </c>
    </row>
    <row r="19" spans="1:3" x14ac:dyDescent="0.25">
      <c r="A19" t="s">
        <v>1582</v>
      </c>
      <c r="B19" s="6">
        <v>17.3</v>
      </c>
      <c r="C19" s="6">
        <v>15.9</v>
      </c>
    </row>
    <row r="20" spans="1:3" x14ac:dyDescent="0.25">
      <c r="A20" t="s">
        <v>1569</v>
      </c>
      <c r="B20" s="6">
        <v>0.1</v>
      </c>
      <c r="C20" s="6">
        <v>0.1</v>
      </c>
    </row>
    <row r="21" spans="1:3" x14ac:dyDescent="0.25">
      <c r="A21" t="s">
        <v>1596</v>
      </c>
      <c r="B21" s="6">
        <v>0.1</v>
      </c>
      <c r="C21" s="6">
        <v>0.1</v>
      </c>
    </row>
    <row r="22" spans="1:3" x14ac:dyDescent="0.25">
      <c r="A22" t="s">
        <v>1597</v>
      </c>
      <c r="B22" s="6">
        <v>0.2</v>
      </c>
      <c r="C22" s="6">
        <v>0.2</v>
      </c>
    </row>
    <row r="23" spans="1:3" x14ac:dyDescent="0.25">
      <c r="A23" t="s">
        <v>1598</v>
      </c>
      <c r="B23" s="6">
        <v>0</v>
      </c>
      <c r="C23" s="6">
        <v>0</v>
      </c>
    </row>
    <row r="24" spans="1:3" x14ac:dyDescent="0.25">
      <c r="A24" t="s">
        <v>1599</v>
      </c>
      <c r="B24" s="6">
        <v>0.1</v>
      </c>
      <c r="C24" s="6">
        <v>0</v>
      </c>
    </row>
    <row r="25" spans="1:3" x14ac:dyDescent="0.25">
      <c r="A25" t="s">
        <v>1600</v>
      </c>
      <c r="B25" s="6">
        <v>0.2</v>
      </c>
      <c r="C25" s="6">
        <v>0.2</v>
      </c>
    </row>
    <row r="26" spans="1:3" x14ac:dyDescent="0.25">
      <c r="A26" t="s">
        <v>1601</v>
      </c>
      <c r="B26" s="6">
        <v>0.4</v>
      </c>
      <c r="C26" s="6">
        <v>0.4</v>
      </c>
    </row>
    <row r="27" spans="1:3" x14ac:dyDescent="0.25">
      <c r="A27" t="s">
        <v>1602</v>
      </c>
      <c r="B27" s="6">
        <v>0.1</v>
      </c>
      <c r="C27" s="6">
        <v>0.1</v>
      </c>
    </row>
    <row r="28" spans="1:3" x14ac:dyDescent="0.25">
      <c r="A28" t="s">
        <v>1603</v>
      </c>
      <c r="B28" s="6">
        <v>11</v>
      </c>
      <c r="C28" s="6">
        <v>10.4</v>
      </c>
    </row>
    <row r="29" spans="1:3" x14ac:dyDescent="0.25">
      <c r="A29" t="s">
        <v>1604</v>
      </c>
      <c r="B29" s="6">
        <v>0.2</v>
      </c>
      <c r="C29" s="6">
        <v>0.3</v>
      </c>
    </row>
    <row r="30" spans="1:3" x14ac:dyDescent="0.25">
      <c r="A30" t="s">
        <v>1605</v>
      </c>
      <c r="B30" s="6">
        <v>3.1</v>
      </c>
      <c r="C30" s="6">
        <v>2.6</v>
      </c>
    </row>
    <row r="31" spans="1:3" x14ac:dyDescent="0.25">
      <c r="A31" t="s">
        <v>1606</v>
      </c>
      <c r="B31" s="6">
        <v>1.9</v>
      </c>
      <c r="C31" s="6">
        <v>1.4</v>
      </c>
    </row>
    <row r="32" spans="1:3" x14ac:dyDescent="0.25">
      <c r="A32" s="4" t="s">
        <v>353</v>
      </c>
      <c r="B32" s="4">
        <v>100</v>
      </c>
      <c r="C32" s="4">
        <v>100</v>
      </c>
    </row>
    <row r="33" spans="1:3" x14ac:dyDescent="0.25">
      <c r="A33" t="s">
        <v>1607</v>
      </c>
      <c r="B33">
        <v>28.7</v>
      </c>
      <c r="C33">
        <v>31.5</v>
      </c>
    </row>
    <row r="35" spans="1:3" x14ac:dyDescent="0.25">
      <c r="A35" t="s">
        <v>171</v>
      </c>
    </row>
    <row r="36" spans="1:3" x14ac:dyDescent="0.25">
      <c r="A36" t="s">
        <v>1613</v>
      </c>
    </row>
    <row r="37" spans="1:3" x14ac:dyDescent="0.25">
      <c r="A37" t="s">
        <v>1609</v>
      </c>
    </row>
    <row r="38" spans="1:3" x14ac:dyDescent="0.25">
      <c r="A38" t="s">
        <v>1610</v>
      </c>
    </row>
    <row r="40" spans="1:3" x14ac:dyDescent="0.25">
      <c r="A40" t="s">
        <v>179</v>
      </c>
    </row>
    <row r="41" spans="1:3" x14ac:dyDescent="0.25">
      <c r="A41" t="s">
        <v>1611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11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191</v>
      </c>
      <c r="B3" s="6">
        <v>80.2</v>
      </c>
      <c r="C3" s="6">
        <v>78.900000000000006</v>
      </c>
      <c r="D3" s="6">
        <v>88.9</v>
      </c>
      <c r="E3" s="6">
        <v>87</v>
      </c>
      <c r="F3" s="6">
        <v>95.3</v>
      </c>
      <c r="G3" s="6">
        <v>95.3</v>
      </c>
    </row>
    <row r="4" spans="1:8" x14ac:dyDescent="0.25">
      <c r="A4" t="s">
        <v>192</v>
      </c>
      <c r="B4" s="6">
        <v>80.7</v>
      </c>
      <c r="C4" s="6">
        <v>75.3</v>
      </c>
      <c r="D4" s="6">
        <v>86.6</v>
      </c>
      <c r="E4" s="6">
        <v>85.8</v>
      </c>
      <c r="F4" s="6">
        <v>98.5</v>
      </c>
      <c r="G4" s="6">
        <v>94.6</v>
      </c>
    </row>
    <row r="5" spans="1:8" x14ac:dyDescent="0.25">
      <c r="A5" t="s">
        <v>193</v>
      </c>
      <c r="B5" s="6">
        <v>81.099999999999994</v>
      </c>
      <c r="C5" s="6">
        <v>74.3</v>
      </c>
      <c r="D5" s="6">
        <v>86.4</v>
      </c>
      <c r="E5" s="6">
        <v>80.599999999999994</v>
      </c>
      <c r="F5" s="6">
        <v>96.5</v>
      </c>
      <c r="G5" s="6">
        <v>96.3</v>
      </c>
    </row>
    <row r="6" spans="1:8" x14ac:dyDescent="0.25">
      <c r="A6" t="s">
        <v>194</v>
      </c>
      <c r="B6" s="6">
        <v>66.7</v>
      </c>
      <c r="C6" s="6">
        <v>70.7</v>
      </c>
      <c r="D6" s="6">
        <v>90</v>
      </c>
      <c r="E6" s="6">
        <v>81.599999999999994</v>
      </c>
      <c r="F6" s="6">
        <v>98</v>
      </c>
      <c r="G6" s="6">
        <v>96.1</v>
      </c>
    </row>
    <row r="7" spans="1:8" x14ac:dyDescent="0.25">
      <c r="A7" t="s">
        <v>195</v>
      </c>
      <c r="B7" s="6">
        <v>70.099999999999994</v>
      </c>
      <c r="C7" s="6">
        <v>79.099999999999994</v>
      </c>
      <c r="D7" s="6">
        <v>86.4</v>
      </c>
      <c r="E7" s="6">
        <v>87.5</v>
      </c>
      <c r="F7" s="6">
        <v>99.2</v>
      </c>
      <c r="G7" s="6">
        <v>97</v>
      </c>
    </row>
    <row r="8" spans="1:8" x14ac:dyDescent="0.25">
      <c r="A8" t="s">
        <v>196</v>
      </c>
      <c r="B8" s="6">
        <v>88.3</v>
      </c>
      <c r="C8" s="6">
        <v>82.5</v>
      </c>
      <c r="D8" s="6">
        <v>95.6</v>
      </c>
      <c r="E8" s="6">
        <v>93</v>
      </c>
      <c r="F8" s="6">
        <v>95.4</v>
      </c>
      <c r="G8" s="6">
        <v>97.3</v>
      </c>
    </row>
    <row r="9" spans="1:8" x14ac:dyDescent="0.25">
      <c r="A9" t="s">
        <v>197</v>
      </c>
      <c r="B9" s="6">
        <v>87.9</v>
      </c>
      <c r="C9" s="6">
        <v>84.5</v>
      </c>
      <c r="D9" s="6">
        <v>93</v>
      </c>
      <c r="E9" s="6">
        <v>90.7</v>
      </c>
      <c r="F9" s="6">
        <v>95.9</v>
      </c>
      <c r="G9" s="6">
        <v>95.2</v>
      </c>
    </row>
    <row r="10" spans="1:8" x14ac:dyDescent="0.25">
      <c r="A10" t="s">
        <v>198</v>
      </c>
      <c r="B10" s="6">
        <v>87.3</v>
      </c>
      <c r="C10" s="6">
        <v>88.1</v>
      </c>
      <c r="D10" s="6">
        <v>89.6</v>
      </c>
      <c r="E10" s="6">
        <v>90.7</v>
      </c>
      <c r="F10" s="6">
        <v>93.1</v>
      </c>
      <c r="G10" s="6">
        <v>93.1</v>
      </c>
    </row>
    <row r="11" spans="1:8" x14ac:dyDescent="0.25">
      <c r="A11" t="s">
        <v>199</v>
      </c>
      <c r="B11" s="6">
        <v>75.900000000000006</v>
      </c>
      <c r="C11" s="6">
        <v>80.8</v>
      </c>
      <c r="D11" s="6">
        <v>80</v>
      </c>
      <c r="E11" s="6">
        <v>90</v>
      </c>
      <c r="F11" s="6">
        <v>97.2</v>
      </c>
      <c r="G11" s="6">
        <v>93.8</v>
      </c>
    </row>
    <row r="12" spans="1:8" x14ac:dyDescent="0.25">
      <c r="A12" t="s">
        <v>200</v>
      </c>
      <c r="B12" s="6" t="s">
        <v>222</v>
      </c>
      <c r="C12" s="6" t="s">
        <v>222</v>
      </c>
      <c r="D12" s="6" t="s">
        <v>222</v>
      </c>
      <c r="E12" s="6" t="s">
        <v>222</v>
      </c>
      <c r="F12" s="6" t="s">
        <v>222</v>
      </c>
      <c r="G12" s="6" t="s">
        <v>222</v>
      </c>
    </row>
    <row r="13" spans="1:8" x14ac:dyDescent="0.25">
      <c r="A13" t="s">
        <v>201</v>
      </c>
      <c r="B13" s="6">
        <v>86.2</v>
      </c>
      <c r="C13" s="6">
        <v>68.8</v>
      </c>
      <c r="D13" s="6">
        <v>96.8</v>
      </c>
      <c r="E13" s="6">
        <v>81.099999999999994</v>
      </c>
      <c r="F13" s="6">
        <v>96.9</v>
      </c>
      <c r="G13" s="6">
        <v>100</v>
      </c>
    </row>
    <row r="14" spans="1:8" x14ac:dyDescent="0.25">
      <c r="A14" t="s">
        <v>202</v>
      </c>
      <c r="B14" s="6" t="s">
        <v>222</v>
      </c>
      <c r="C14" s="6" t="s">
        <v>222</v>
      </c>
      <c r="D14" s="6">
        <v>100</v>
      </c>
      <c r="E14" s="6">
        <v>100</v>
      </c>
      <c r="F14" s="6">
        <v>96.3</v>
      </c>
      <c r="G14" s="6">
        <v>96.8</v>
      </c>
    </row>
    <row r="15" spans="1:8" x14ac:dyDescent="0.25">
      <c r="A15" t="s">
        <v>203</v>
      </c>
      <c r="B15" s="6">
        <v>88.9</v>
      </c>
      <c r="C15" s="6">
        <v>84.7</v>
      </c>
      <c r="D15" s="6">
        <v>94.9</v>
      </c>
      <c r="E15" s="6">
        <v>91.1</v>
      </c>
      <c r="F15" s="6">
        <v>94.4</v>
      </c>
      <c r="G15" s="6">
        <v>94.4</v>
      </c>
    </row>
    <row r="16" spans="1:8" x14ac:dyDescent="0.25">
      <c r="A16" t="s">
        <v>204</v>
      </c>
      <c r="B16" s="6">
        <v>78.099999999999994</v>
      </c>
      <c r="C16" s="6">
        <v>72.2</v>
      </c>
      <c r="D16" s="6">
        <v>88.8</v>
      </c>
      <c r="E16" s="6">
        <v>89.5</v>
      </c>
      <c r="F16" s="6">
        <v>93.2</v>
      </c>
      <c r="G16" s="6">
        <v>96</v>
      </c>
    </row>
    <row r="17" spans="1:7" x14ac:dyDescent="0.25">
      <c r="A17" t="s">
        <v>205</v>
      </c>
      <c r="B17" s="6">
        <v>70</v>
      </c>
      <c r="C17" s="6">
        <v>69.400000000000006</v>
      </c>
      <c r="D17" s="6">
        <v>87.5</v>
      </c>
      <c r="E17" s="6">
        <v>86.1</v>
      </c>
      <c r="F17" s="6">
        <v>90.2</v>
      </c>
      <c r="G17" s="6">
        <v>89.9</v>
      </c>
    </row>
    <row r="18" spans="1:7" x14ac:dyDescent="0.25">
      <c r="A18" t="s">
        <v>206</v>
      </c>
      <c r="B18" s="6" t="s">
        <v>222</v>
      </c>
      <c r="C18" s="6" t="s">
        <v>222</v>
      </c>
      <c r="D18" s="6" t="s">
        <v>222</v>
      </c>
      <c r="E18" s="6">
        <v>88.5</v>
      </c>
      <c r="F18" s="6" t="s">
        <v>222</v>
      </c>
      <c r="G18" s="6">
        <v>96.3</v>
      </c>
    </row>
    <row r="19" spans="1:7" x14ac:dyDescent="0.25">
      <c r="A19" t="s">
        <v>207</v>
      </c>
      <c r="B19" s="6">
        <v>86.1</v>
      </c>
      <c r="C19" s="6">
        <v>83.2</v>
      </c>
      <c r="D19" s="6">
        <v>93.7</v>
      </c>
      <c r="E19" s="6">
        <v>95.6</v>
      </c>
      <c r="F19" s="6">
        <v>93.6</v>
      </c>
      <c r="G19" s="6">
        <v>98.9</v>
      </c>
    </row>
    <row r="20" spans="1:7" x14ac:dyDescent="0.25">
      <c r="A20" t="s">
        <v>208</v>
      </c>
      <c r="B20" s="6">
        <v>81.099999999999994</v>
      </c>
      <c r="C20" s="6">
        <v>70.599999999999994</v>
      </c>
      <c r="D20" s="6">
        <v>90.2</v>
      </c>
      <c r="E20" s="6">
        <v>86.9</v>
      </c>
      <c r="F20" s="6">
        <v>88.4</v>
      </c>
      <c r="G20" s="6">
        <v>98.4</v>
      </c>
    </row>
    <row r="21" spans="1:7" x14ac:dyDescent="0.25">
      <c r="A21" t="s">
        <v>210</v>
      </c>
      <c r="B21" s="6">
        <v>73.3</v>
      </c>
      <c r="C21" s="6">
        <v>75.7</v>
      </c>
      <c r="D21" s="6">
        <v>94</v>
      </c>
      <c r="E21" s="6">
        <v>92.5</v>
      </c>
      <c r="F21" s="6">
        <v>92.4</v>
      </c>
      <c r="G21" s="6">
        <v>93.6</v>
      </c>
    </row>
    <row r="22" spans="1:7" x14ac:dyDescent="0.25">
      <c r="A22" t="s">
        <v>211</v>
      </c>
      <c r="B22" s="6">
        <v>70.5</v>
      </c>
      <c r="C22" s="6" t="s">
        <v>222</v>
      </c>
      <c r="D22" s="6">
        <v>81.8</v>
      </c>
      <c r="E22" s="6">
        <v>82.9</v>
      </c>
      <c r="F22" s="6">
        <v>91.7</v>
      </c>
      <c r="G22" s="6">
        <v>85.4</v>
      </c>
    </row>
    <row r="23" spans="1:7" x14ac:dyDescent="0.25">
      <c r="A23" t="s">
        <v>212</v>
      </c>
      <c r="B23" s="6" t="s">
        <v>222</v>
      </c>
      <c r="C23" s="6" t="s">
        <v>222</v>
      </c>
      <c r="D23" s="6" t="s">
        <v>222</v>
      </c>
      <c r="E23" s="6" t="s">
        <v>222</v>
      </c>
      <c r="F23" s="6" t="s">
        <v>222</v>
      </c>
      <c r="G23" s="6" t="s">
        <v>222</v>
      </c>
    </row>
    <row r="24" spans="1:7" x14ac:dyDescent="0.25">
      <c r="A24" s="4" t="s">
        <v>213</v>
      </c>
      <c r="B24" s="4">
        <v>80.099999999999994</v>
      </c>
      <c r="C24" s="4">
        <v>77.7</v>
      </c>
      <c r="D24" s="4">
        <v>90</v>
      </c>
      <c r="E24" s="4">
        <v>88.1</v>
      </c>
      <c r="F24" s="4">
        <v>94.3</v>
      </c>
      <c r="G24" s="4">
        <v>94.8</v>
      </c>
    </row>
    <row r="25" spans="1:7" x14ac:dyDescent="0.25">
      <c r="A25" t="s">
        <v>214</v>
      </c>
      <c r="B25">
        <v>8.1</v>
      </c>
      <c r="C25">
        <v>8.6</v>
      </c>
      <c r="D25">
        <v>5.2</v>
      </c>
      <c r="E25">
        <v>5.9</v>
      </c>
      <c r="F25">
        <v>3.3</v>
      </c>
      <c r="G25">
        <v>3.6</v>
      </c>
    </row>
    <row r="27" spans="1:7" x14ac:dyDescent="0.25">
      <c r="A27" t="s">
        <v>171</v>
      </c>
    </row>
    <row r="28" spans="1:7" x14ac:dyDescent="0.25">
      <c r="A28" t="s">
        <v>225</v>
      </c>
    </row>
    <row r="29" spans="1:7" x14ac:dyDescent="0.25">
      <c r="A29" t="s">
        <v>216</v>
      </c>
    </row>
    <row r="30" spans="1:7" x14ac:dyDescent="0.25">
      <c r="A30" t="s">
        <v>217</v>
      </c>
    </row>
    <row r="32" spans="1:7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41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70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1567</v>
      </c>
      <c r="B3" s="6">
        <v>2.2000000000000002</v>
      </c>
      <c r="C3" s="6">
        <v>4</v>
      </c>
    </row>
    <row r="4" spans="1:4" x14ac:dyDescent="0.25">
      <c r="A4" t="s">
        <v>1588</v>
      </c>
      <c r="B4" s="6">
        <v>18.5</v>
      </c>
      <c r="C4" s="6">
        <v>15.5</v>
      </c>
    </row>
    <row r="5" spans="1:4" x14ac:dyDescent="0.25">
      <c r="A5" t="s">
        <v>1589</v>
      </c>
      <c r="B5" s="6">
        <v>4.5999999999999996</v>
      </c>
      <c r="C5" s="6">
        <v>3.8</v>
      </c>
    </row>
    <row r="6" spans="1:4" x14ac:dyDescent="0.25">
      <c r="A6" t="s">
        <v>1590</v>
      </c>
      <c r="B6" s="6">
        <v>1.7</v>
      </c>
      <c r="C6" s="6">
        <v>2.7</v>
      </c>
    </row>
    <row r="7" spans="1:4" x14ac:dyDescent="0.25">
      <c r="A7" t="s">
        <v>1570</v>
      </c>
      <c r="B7" s="6">
        <v>0</v>
      </c>
      <c r="C7" s="6">
        <v>0</v>
      </c>
    </row>
    <row r="8" spans="1:4" x14ac:dyDescent="0.25">
      <c r="A8" s="4" t="s">
        <v>1573</v>
      </c>
      <c r="B8" s="4">
        <v>27</v>
      </c>
      <c r="C8" s="4">
        <v>26</v>
      </c>
    </row>
    <row r="9" spans="1:4" x14ac:dyDescent="0.25">
      <c r="A9" t="s">
        <v>1574</v>
      </c>
      <c r="B9" s="6">
        <v>25.1</v>
      </c>
      <c r="C9" s="6">
        <v>27.9</v>
      </c>
    </row>
    <row r="10" spans="1:4" x14ac:dyDescent="0.25">
      <c r="A10" t="s">
        <v>1575</v>
      </c>
      <c r="B10" s="6">
        <v>14.3</v>
      </c>
      <c r="C10" s="6">
        <v>13.8</v>
      </c>
    </row>
    <row r="11" spans="1:4" x14ac:dyDescent="0.25">
      <c r="A11" t="s">
        <v>1576</v>
      </c>
      <c r="B11" s="6">
        <v>1.7</v>
      </c>
      <c r="C11" s="6">
        <v>1.2</v>
      </c>
    </row>
    <row r="12" spans="1:4" x14ac:dyDescent="0.25">
      <c r="A12" t="s">
        <v>1591</v>
      </c>
      <c r="B12" s="6">
        <v>0.7</v>
      </c>
      <c r="C12" s="6">
        <v>2</v>
      </c>
    </row>
    <row r="13" spans="1:4" x14ac:dyDescent="0.25">
      <c r="A13" t="s">
        <v>1592</v>
      </c>
      <c r="B13" s="6">
        <v>4.4000000000000004</v>
      </c>
      <c r="C13" s="6">
        <v>4.0999999999999996</v>
      </c>
    </row>
    <row r="14" spans="1:4" x14ac:dyDescent="0.25">
      <c r="A14" t="s">
        <v>1578</v>
      </c>
      <c r="B14" s="6">
        <v>1</v>
      </c>
      <c r="C14" s="6">
        <v>1.6</v>
      </c>
    </row>
    <row r="15" spans="1:4" x14ac:dyDescent="0.25">
      <c r="A15" t="s">
        <v>1593</v>
      </c>
      <c r="B15" s="6">
        <v>0.2</v>
      </c>
      <c r="C15" s="6">
        <v>0.6</v>
      </c>
    </row>
    <row r="16" spans="1:4" x14ac:dyDescent="0.25">
      <c r="A16" t="s">
        <v>1594</v>
      </c>
      <c r="B16" s="6">
        <v>2.4</v>
      </c>
      <c r="C16" s="6">
        <v>2</v>
      </c>
    </row>
    <row r="17" spans="1:3" x14ac:dyDescent="0.25">
      <c r="A17" t="s">
        <v>1595</v>
      </c>
      <c r="B17" s="6">
        <v>11.5</v>
      </c>
      <c r="C17" s="6">
        <v>10.3</v>
      </c>
    </row>
    <row r="18" spans="1:3" x14ac:dyDescent="0.25">
      <c r="A18" s="4" t="s">
        <v>1581</v>
      </c>
      <c r="B18" s="4">
        <v>61.3</v>
      </c>
      <c r="C18" s="4">
        <v>63.6</v>
      </c>
    </row>
    <row r="19" spans="1:3" x14ac:dyDescent="0.25">
      <c r="A19" t="s">
        <v>1582</v>
      </c>
      <c r="B19" s="6">
        <v>11.7</v>
      </c>
      <c r="C19" s="6">
        <v>10.4</v>
      </c>
    </row>
    <row r="20" spans="1:3" x14ac:dyDescent="0.25">
      <c r="A20" t="s">
        <v>1569</v>
      </c>
      <c r="B20" s="6">
        <v>0</v>
      </c>
      <c r="C20" s="6">
        <v>0</v>
      </c>
    </row>
    <row r="21" spans="1:3" x14ac:dyDescent="0.25">
      <c r="A21" t="s">
        <v>1596</v>
      </c>
      <c r="B21" s="6">
        <v>0.2</v>
      </c>
      <c r="C21" s="6">
        <v>0.1</v>
      </c>
    </row>
    <row r="22" spans="1:3" x14ac:dyDescent="0.25">
      <c r="A22" t="s">
        <v>1597</v>
      </c>
      <c r="B22" s="6">
        <v>0</v>
      </c>
      <c r="C22" s="6">
        <v>0</v>
      </c>
    </row>
    <row r="23" spans="1:3" x14ac:dyDescent="0.25">
      <c r="A23" t="s">
        <v>1598</v>
      </c>
      <c r="B23" s="6">
        <v>0</v>
      </c>
      <c r="C23" s="6">
        <v>0</v>
      </c>
    </row>
    <row r="24" spans="1:3" x14ac:dyDescent="0.25">
      <c r="A24" t="s">
        <v>1599</v>
      </c>
      <c r="B24" s="6">
        <v>0</v>
      </c>
      <c r="C24" s="6">
        <v>0</v>
      </c>
    </row>
    <row r="25" spans="1:3" x14ac:dyDescent="0.25">
      <c r="A25" t="s">
        <v>1600</v>
      </c>
      <c r="B25" s="6">
        <v>0.3</v>
      </c>
      <c r="C25" s="6">
        <v>0.3</v>
      </c>
    </row>
    <row r="26" spans="1:3" x14ac:dyDescent="0.25">
      <c r="A26" t="s">
        <v>1601</v>
      </c>
      <c r="B26" s="6">
        <v>0.5</v>
      </c>
      <c r="C26" s="6">
        <v>0.3</v>
      </c>
    </row>
    <row r="27" spans="1:3" x14ac:dyDescent="0.25">
      <c r="A27" t="s">
        <v>1602</v>
      </c>
      <c r="B27" s="6">
        <v>0</v>
      </c>
      <c r="C27" s="6">
        <v>0</v>
      </c>
    </row>
    <row r="28" spans="1:3" x14ac:dyDescent="0.25">
      <c r="A28" t="s">
        <v>1603</v>
      </c>
      <c r="B28" s="6">
        <v>5.6</v>
      </c>
      <c r="C28" s="6">
        <v>4.9000000000000004</v>
      </c>
    </row>
    <row r="29" spans="1:3" x14ac:dyDescent="0.25">
      <c r="A29" t="s">
        <v>1604</v>
      </c>
      <c r="B29" s="6">
        <v>0.2</v>
      </c>
      <c r="C29" s="6">
        <v>0.5</v>
      </c>
    </row>
    <row r="30" spans="1:3" x14ac:dyDescent="0.25">
      <c r="A30" t="s">
        <v>1605</v>
      </c>
      <c r="B30" s="6">
        <v>2.2000000000000002</v>
      </c>
      <c r="C30" s="6">
        <v>2.2999999999999998</v>
      </c>
    </row>
    <row r="31" spans="1:3" x14ac:dyDescent="0.25">
      <c r="A31" t="s">
        <v>1606</v>
      </c>
      <c r="B31" s="6">
        <v>2.7</v>
      </c>
      <c r="C31" s="6">
        <v>2</v>
      </c>
    </row>
    <row r="32" spans="1:3" x14ac:dyDescent="0.25">
      <c r="A32" s="4" t="s">
        <v>353</v>
      </c>
      <c r="B32" s="4">
        <v>100</v>
      </c>
      <c r="C32" s="4">
        <v>100</v>
      </c>
    </row>
    <row r="33" spans="1:3" x14ac:dyDescent="0.25">
      <c r="A33" t="s">
        <v>1607</v>
      </c>
      <c r="B33">
        <v>26.9</v>
      </c>
      <c r="C33">
        <v>29.9</v>
      </c>
    </row>
    <row r="35" spans="1:3" x14ac:dyDescent="0.25">
      <c r="A35" t="s">
        <v>171</v>
      </c>
    </row>
    <row r="36" spans="1:3" x14ac:dyDescent="0.25">
      <c r="A36" t="s">
        <v>1614</v>
      </c>
    </row>
    <row r="37" spans="1:3" x14ac:dyDescent="0.25">
      <c r="A37" t="s">
        <v>1609</v>
      </c>
    </row>
    <row r="38" spans="1:3" x14ac:dyDescent="0.25">
      <c r="A38" t="s">
        <v>1610</v>
      </c>
    </row>
    <row r="40" spans="1:3" x14ac:dyDescent="0.25">
      <c r="A40" t="s">
        <v>179</v>
      </c>
    </row>
    <row r="41" spans="1:3" x14ac:dyDescent="0.25">
      <c r="A41" t="s">
        <v>1611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3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71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51" x14ac:dyDescent="0.25">
      <c r="A2" s="3" t="s">
        <v>159</v>
      </c>
      <c r="B2" s="5" t="s">
        <v>1615</v>
      </c>
      <c r="C2" s="5" t="s">
        <v>1616</v>
      </c>
      <c r="D2" s="5" t="s">
        <v>1617</v>
      </c>
      <c r="E2" s="5" t="s">
        <v>1618</v>
      </c>
    </row>
    <row r="3" spans="1:6" x14ac:dyDescent="0.25">
      <c r="A3" t="s">
        <v>191</v>
      </c>
      <c r="B3" s="6">
        <v>37.6</v>
      </c>
      <c r="C3" s="6">
        <v>57.4</v>
      </c>
      <c r="D3" s="6">
        <v>13</v>
      </c>
      <c r="E3" s="6">
        <v>11.3</v>
      </c>
    </row>
    <row r="4" spans="1:6" x14ac:dyDescent="0.25">
      <c r="A4" t="s">
        <v>192</v>
      </c>
      <c r="B4" s="6">
        <v>25.1</v>
      </c>
      <c r="C4" s="6">
        <v>34.4</v>
      </c>
      <c r="D4" s="6">
        <v>7</v>
      </c>
      <c r="E4" s="6">
        <v>10.3</v>
      </c>
    </row>
    <row r="5" spans="1:6" x14ac:dyDescent="0.25">
      <c r="A5" t="s">
        <v>193</v>
      </c>
      <c r="B5" s="6">
        <v>21.9</v>
      </c>
      <c r="C5" s="6">
        <v>30.2</v>
      </c>
      <c r="D5" s="6">
        <v>9.3000000000000007</v>
      </c>
      <c r="E5" s="6">
        <v>10</v>
      </c>
    </row>
    <row r="6" spans="1:6" x14ac:dyDescent="0.25">
      <c r="A6" t="s">
        <v>194</v>
      </c>
      <c r="B6" s="6">
        <v>26.2</v>
      </c>
      <c r="C6" s="6">
        <v>39.5</v>
      </c>
      <c r="D6" s="6">
        <v>5.0999999999999996</v>
      </c>
      <c r="E6" s="6">
        <v>9.3000000000000007</v>
      </c>
    </row>
    <row r="7" spans="1:6" x14ac:dyDescent="0.25">
      <c r="A7" t="s">
        <v>195</v>
      </c>
      <c r="B7" s="6">
        <v>35.200000000000003</v>
      </c>
      <c r="C7" s="6">
        <v>48.8</v>
      </c>
      <c r="D7" s="6">
        <v>10.8</v>
      </c>
      <c r="E7" s="6">
        <v>12.8</v>
      </c>
    </row>
    <row r="8" spans="1:6" x14ac:dyDescent="0.25">
      <c r="A8" t="s">
        <v>196</v>
      </c>
      <c r="B8" s="6">
        <v>30.8</v>
      </c>
      <c r="C8" s="6">
        <v>44.1</v>
      </c>
      <c r="D8" s="6">
        <v>20.8</v>
      </c>
      <c r="E8" s="6">
        <v>18.2</v>
      </c>
    </row>
    <row r="9" spans="1:6" x14ac:dyDescent="0.25">
      <c r="A9" t="s">
        <v>197</v>
      </c>
      <c r="B9" s="6">
        <v>7.9</v>
      </c>
      <c r="C9" s="6">
        <v>19.100000000000001</v>
      </c>
      <c r="D9" s="6">
        <v>15.4</v>
      </c>
      <c r="E9" s="6">
        <v>9.5</v>
      </c>
    </row>
    <row r="10" spans="1:6" x14ac:dyDescent="0.25">
      <c r="A10" t="s">
        <v>198</v>
      </c>
      <c r="B10" s="6">
        <v>14.6</v>
      </c>
      <c r="C10" s="6">
        <v>19.5</v>
      </c>
      <c r="D10" s="6">
        <v>8.5</v>
      </c>
      <c r="E10" s="6">
        <v>12.4</v>
      </c>
    </row>
    <row r="11" spans="1:6" x14ac:dyDescent="0.25">
      <c r="A11" t="s">
        <v>199</v>
      </c>
      <c r="B11" s="6">
        <v>7.6</v>
      </c>
      <c r="C11" s="6">
        <v>9.6</v>
      </c>
      <c r="D11" s="6" t="s">
        <v>222</v>
      </c>
      <c r="E11" s="6" t="s">
        <v>222</v>
      </c>
    </row>
    <row r="12" spans="1:6" x14ac:dyDescent="0.25">
      <c r="A12" t="s">
        <v>200</v>
      </c>
      <c r="B12" s="6">
        <v>3.6</v>
      </c>
      <c r="C12" s="6">
        <v>6.5</v>
      </c>
      <c r="D12" s="6" t="s">
        <v>222</v>
      </c>
      <c r="E12" s="6" t="s">
        <v>222</v>
      </c>
    </row>
    <row r="13" spans="1:6" x14ac:dyDescent="0.25">
      <c r="A13" t="s">
        <v>201</v>
      </c>
      <c r="B13" s="6">
        <v>14.9</v>
      </c>
      <c r="C13" s="6">
        <v>30.3</v>
      </c>
      <c r="D13" s="6" t="s">
        <v>222</v>
      </c>
      <c r="E13" s="6">
        <v>12.5</v>
      </c>
    </row>
    <row r="14" spans="1:6" x14ac:dyDescent="0.25">
      <c r="A14" t="s">
        <v>202</v>
      </c>
      <c r="B14" s="6">
        <v>5.9</v>
      </c>
      <c r="C14" s="6">
        <v>8.6999999999999993</v>
      </c>
      <c r="D14" s="6">
        <v>2.5</v>
      </c>
      <c r="E14" s="6">
        <v>4.5</v>
      </c>
    </row>
    <row r="15" spans="1:6" x14ac:dyDescent="0.25">
      <c r="A15" t="s">
        <v>203</v>
      </c>
      <c r="B15" s="6">
        <v>9.6999999999999993</v>
      </c>
      <c r="C15" s="6">
        <v>17.2</v>
      </c>
      <c r="D15" s="6">
        <v>3.5</v>
      </c>
      <c r="E15" s="6">
        <v>6.7</v>
      </c>
    </row>
    <row r="16" spans="1:6" x14ac:dyDescent="0.25">
      <c r="A16" t="s">
        <v>204</v>
      </c>
      <c r="B16" s="6">
        <v>34.200000000000003</v>
      </c>
      <c r="C16" s="6">
        <v>44.1</v>
      </c>
      <c r="D16" s="6">
        <v>6.4</v>
      </c>
      <c r="E16" s="6">
        <v>8</v>
      </c>
    </row>
    <row r="17" spans="1:5" x14ac:dyDescent="0.25">
      <c r="A17" t="s">
        <v>205</v>
      </c>
      <c r="B17" s="6">
        <v>40</v>
      </c>
      <c r="C17" s="6">
        <v>57.1</v>
      </c>
      <c r="D17" s="6">
        <v>12.5</v>
      </c>
      <c r="E17" s="6">
        <v>13</v>
      </c>
    </row>
    <row r="18" spans="1:5" x14ac:dyDescent="0.25">
      <c r="A18" t="s">
        <v>206</v>
      </c>
      <c r="B18" s="6">
        <v>24</v>
      </c>
      <c r="C18" s="6">
        <v>33.9</v>
      </c>
      <c r="D18" s="6">
        <v>6.9</v>
      </c>
      <c r="E18" s="6">
        <v>6.6</v>
      </c>
    </row>
    <row r="19" spans="1:5" x14ac:dyDescent="0.25">
      <c r="A19" t="s">
        <v>207</v>
      </c>
      <c r="B19" s="6">
        <v>44.1</v>
      </c>
      <c r="C19" s="6">
        <v>61</v>
      </c>
      <c r="D19" s="6">
        <v>6.5</v>
      </c>
      <c r="E19" s="6">
        <v>7</v>
      </c>
    </row>
    <row r="20" spans="1:5" x14ac:dyDescent="0.25">
      <c r="A20" t="s">
        <v>208</v>
      </c>
      <c r="B20" s="6">
        <v>34.9</v>
      </c>
      <c r="C20" s="6">
        <v>45.5</v>
      </c>
      <c r="D20" s="6">
        <v>9.1999999999999993</v>
      </c>
      <c r="E20" s="6">
        <v>11.6</v>
      </c>
    </row>
    <row r="21" spans="1:5" x14ac:dyDescent="0.25">
      <c r="A21" t="s">
        <v>210</v>
      </c>
      <c r="B21" s="6">
        <v>44.2</v>
      </c>
      <c r="C21" s="6">
        <v>54.6</v>
      </c>
      <c r="D21" s="6">
        <v>16</v>
      </c>
      <c r="E21" s="6">
        <v>18</v>
      </c>
    </row>
    <row r="22" spans="1:5" x14ac:dyDescent="0.25">
      <c r="A22" t="s">
        <v>211</v>
      </c>
      <c r="B22" s="6">
        <v>36.700000000000003</v>
      </c>
      <c r="C22" s="6">
        <v>52.3</v>
      </c>
      <c r="D22" s="6">
        <v>12.5</v>
      </c>
      <c r="E22" s="6">
        <v>14.8</v>
      </c>
    </row>
    <row r="23" spans="1:5" x14ac:dyDescent="0.25">
      <c r="A23" t="s">
        <v>212</v>
      </c>
      <c r="B23">
        <v>63</v>
      </c>
      <c r="C23">
        <v>68.900000000000006</v>
      </c>
      <c r="D23">
        <v>11.8</v>
      </c>
      <c r="E23">
        <v>15.1</v>
      </c>
    </row>
    <row r="24" spans="1:5" x14ac:dyDescent="0.25">
      <c r="A24" s="4" t="s">
        <v>213</v>
      </c>
      <c r="B24" s="4">
        <v>29.3</v>
      </c>
      <c r="C24" s="4">
        <v>42.3</v>
      </c>
      <c r="D24" s="4">
        <v>10.199999999999999</v>
      </c>
      <c r="E24" s="4">
        <v>11.4</v>
      </c>
    </row>
    <row r="26" spans="1:5" x14ac:dyDescent="0.25">
      <c r="A26" t="s">
        <v>171</v>
      </c>
    </row>
    <row r="27" spans="1:5" x14ac:dyDescent="0.25">
      <c r="A27" t="s">
        <v>215</v>
      </c>
    </row>
    <row r="28" spans="1:5" x14ac:dyDescent="0.25">
      <c r="A28" t="s">
        <v>1609</v>
      </c>
    </row>
    <row r="29" spans="1:5" x14ac:dyDescent="0.25">
      <c r="A29" t="s">
        <v>358</v>
      </c>
    </row>
    <row r="31" spans="1:5" x14ac:dyDescent="0.25">
      <c r="A31" t="s">
        <v>179</v>
      </c>
    </row>
    <row r="32" spans="1:5" x14ac:dyDescent="0.25">
      <c r="A32" t="s">
        <v>1622</v>
      </c>
    </row>
    <row r="33" spans="1:1" x14ac:dyDescent="0.25">
      <c r="A33" t="s">
        <v>1611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72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51" x14ac:dyDescent="0.25">
      <c r="A2" s="3" t="s">
        <v>159</v>
      </c>
      <c r="B2" s="5" t="s">
        <v>1615</v>
      </c>
      <c r="C2" s="5" t="s">
        <v>1616</v>
      </c>
      <c r="D2" s="5" t="s">
        <v>1617</v>
      </c>
      <c r="E2" s="5" t="s">
        <v>1618</v>
      </c>
    </row>
    <row r="3" spans="1:6" x14ac:dyDescent="0.25">
      <c r="A3" t="s">
        <v>191</v>
      </c>
      <c r="B3" s="6">
        <v>35.9</v>
      </c>
      <c r="C3" s="6">
        <v>39.6</v>
      </c>
      <c r="D3" s="6">
        <v>12.8</v>
      </c>
      <c r="E3" s="6">
        <v>15.7</v>
      </c>
    </row>
    <row r="4" spans="1:6" x14ac:dyDescent="0.25">
      <c r="A4" t="s">
        <v>192</v>
      </c>
      <c r="B4" s="6">
        <v>37.700000000000003</v>
      </c>
      <c r="C4" s="6">
        <v>42.7</v>
      </c>
      <c r="D4" s="6">
        <v>9.4</v>
      </c>
      <c r="E4" s="6">
        <v>11</v>
      </c>
    </row>
    <row r="5" spans="1:6" x14ac:dyDescent="0.25">
      <c r="A5" t="s">
        <v>193</v>
      </c>
      <c r="B5" s="6">
        <v>35.5</v>
      </c>
      <c r="C5" s="6">
        <v>37.299999999999997</v>
      </c>
      <c r="D5" s="6">
        <v>16</v>
      </c>
      <c r="E5" s="6">
        <v>16.899999999999999</v>
      </c>
    </row>
    <row r="6" spans="1:6" x14ac:dyDescent="0.25">
      <c r="A6" t="s">
        <v>194</v>
      </c>
      <c r="B6" s="6">
        <v>24.9</v>
      </c>
      <c r="C6" s="6">
        <v>27.5</v>
      </c>
      <c r="D6" s="6">
        <v>14.8</v>
      </c>
      <c r="E6" s="6">
        <v>16.899999999999999</v>
      </c>
    </row>
    <row r="7" spans="1:6" x14ac:dyDescent="0.25">
      <c r="A7" t="s">
        <v>195</v>
      </c>
      <c r="B7" s="6">
        <v>40.4</v>
      </c>
      <c r="C7" s="6">
        <v>48.7</v>
      </c>
      <c r="D7" s="6">
        <v>5.7</v>
      </c>
      <c r="E7" s="6">
        <v>10.199999999999999</v>
      </c>
    </row>
    <row r="8" spans="1:6" x14ac:dyDescent="0.25">
      <c r="A8" t="s">
        <v>196</v>
      </c>
      <c r="B8" s="6">
        <v>25.7</v>
      </c>
      <c r="C8" s="6">
        <v>29.4</v>
      </c>
      <c r="D8" s="6">
        <v>14.7</v>
      </c>
      <c r="E8" s="6">
        <v>15.2</v>
      </c>
    </row>
    <row r="9" spans="1:6" x14ac:dyDescent="0.25">
      <c r="A9" t="s">
        <v>197</v>
      </c>
      <c r="B9" s="6">
        <v>7.9</v>
      </c>
      <c r="C9" s="6">
        <v>10.8</v>
      </c>
      <c r="D9" s="6">
        <v>13.2</v>
      </c>
      <c r="E9" s="6">
        <v>10.1</v>
      </c>
    </row>
    <row r="10" spans="1:6" x14ac:dyDescent="0.25">
      <c r="A10" t="s">
        <v>198</v>
      </c>
      <c r="B10" s="6">
        <v>16.100000000000001</v>
      </c>
      <c r="C10" s="6">
        <v>17</v>
      </c>
      <c r="D10" s="6">
        <v>11.3</v>
      </c>
      <c r="E10" s="6">
        <v>10</v>
      </c>
    </row>
    <row r="11" spans="1:6" x14ac:dyDescent="0.25">
      <c r="A11" t="s">
        <v>199</v>
      </c>
      <c r="B11" s="6">
        <v>15.7</v>
      </c>
      <c r="C11" s="6">
        <v>13.4</v>
      </c>
      <c r="D11" s="6" t="s">
        <v>222</v>
      </c>
      <c r="E11" s="6" t="s">
        <v>222</v>
      </c>
    </row>
    <row r="12" spans="1:6" x14ac:dyDescent="0.25">
      <c r="A12" t="s">
        <v>200</v>
      </c>
      <c r="B12" s="6">
        <v>3</v>
      </c>
      <c r="C12" s="6">
        <v>2.2999999999999998</v>
      </c>
      <c r="D12" s="6" t="s">
        <v>222</v>
      </c>
      <c r="E12" s="6" t="s">
        <v>222</v>
      </c>
    </row>
    <row r="13" spans="1:6" x14ac:dyDescent="0.25">
      <c r="A13" t="s">
        <v>201</v>
      </c>
      <c r="B13" s="6">
        <v>3.9</v>
      </c>
      <c r="C13" s="6">
        <v>4.9000000000000004</v>
      </c>
      <c r="D13" s="6" t="s">
        <v>222</v>
      </c>
      <c r="E13" s="6" t="s">
        <v>222</v>
      </c>
    </row>
    <row r="14" spans="1:6" x14ac:dyDescent="0.25">
      <c r="A14" t="s">
        <v>202</v>
      </c>
      <c r="B14" s="6">
        <v>9.8000000000000007</v>
      </c>
      <c r="C14" s="6">
        <v>10.4</v>
      </c>
      <c r="D14" s="6" t="s">
        <v>222</v>
      </c>
      <c r="E14" s="6">
        <v>8</v>
      </c>
    </row>
    <row r="15" spans="1:6" x14ac:dyDescent="0.25">
      <c r="A15" t="s">
        <v>203</v>
      </c>
      <c r="B15" s="6">
        <v>24.3</v>
      </c>
      <c r="C15" s="6">
        <v>26.8</v>
      </c>
      <c r="D15" s="6">
        <v>9.3000000000000007</v>
      </c>
      <c r="E15" s="6">
        <v>10.4</v>
      </c>
    </row>
    <row r="16" spans="1:6" x14ac:dyDescent="0.25">
      <c r="A16" t="s">
        <v>204</v>
      </c>
      <c r="B16" s="6">
        <v>37.5</v>
      </c>
      <c r="C16" s="6">
        <v>39.5</v>
      </c>
      <c r="D16" s="6">
        <v>9.9</v>
      </c>
      <c r="E16" s="6">
        <v>10.4</v>
      </c>
    </row>
    <row r="17" spans="1:5" x14ac:dyDescent="0.25">
      <c r="A17" t="s">
        <v>205</v>
      </c>
      <c r="B17" s="6">
        <v>35.700000000000003</v>
      </c>
      <c r="C17" s="6">
        <v>40.200000000000003</v>
      </c>
      <c r="D17" s="6">
        <v>14.5</v>
      </c>
      <c r="E17" s="6">
        <v>14.8</v>
      </c>
    </row>
    <row r="18" spans="1:5" x14ac:dyDescent="0.25">
      <c r="A18" t="s">
        <v>206</v>
      </c>
      <c r="B18" s="6">
        <v>29.4</v>
      </c>
      <c r="C18" s="6">
        <v>34.6</v>
      </c>
      <c r="D18" s="6">
        <v>11.3</v>
      </c>
      <c r="E18" s="6">
        <v>10.9</v>
      </c>
    </row>
    <row r="19" spans="1:5" x14ac:dyDescent="0.25">
      <c r="A19" t="s">
        <v>207</v>
      </c>
      <c r="B19" s="6">
        <v>30</v>
      </c>
      <c r="C19" s="6">
        <v>36</v>
      </c>
      <c r="D19" s="6">
        <v>4</v>
      </c>
      <c r="E19" s="6">
        <v>6.2</v>
      </c>
    </row>
    <row r="20" spans="1:5" x14ac:dyDescent="0.25">
      <c r="A20" t="s">
        <v>208</v>
      </c>
      <c r="B20" s="6">
        <v>28.8</v>
      </c>
      <c r="C20" s="6">
        <v>33.5</v>
      </c>
      <c r="D20" s="6">
        <v>9.8000000000000007</v>
      </c>
      <c r="E20" s="6">
        <v>11.5</v>
      </c>
    </row>
    <row r="21" spans="1:5" x14ac:dyDescent="0.25">
      <c r="A21" t="s">
        <v>210</v>
      </c>
      <c r="B21" s="6">
        <v>34.200000000000003</v>
      </c>
      <c r="C21" s="6">
        <v>38.799999999999997</v>
      </c>
      <c r="D21" s="6">
        <v>18.5</v>
      </c>
      <c r="E21" s="6">
        <v>21</v>
      </c>
    </row>
    <row r="22" spans="1:5" x14ac:dyDescent="0.25">
      <c r="A22" t="s">
        <v>211</v>
      </c>
      <c r="B22" s="6">
        <v>38.4</v>
      </c>
      <c r="C22" s="6">
        <v>46.3</v>
      </c>
      <c r="D22" s="6">
        <v>7.6</v>
      </c>
      <c r="E22" s="6">
        <v>12.9</v>
      </c>
    </row>
    <row r="23" spans="1:5" x14ac:dyDescent="0.25">
      <c r="A23" t="s">
        <v>212</v>
      </c>
      <c r="B23" t="s">
        <v>222</v>
      </c>
      <c r="C23" t="s">
        <v>222</v>
      </c>
      <c r="D23" t="s">
        <v>222</v>
      </c>
      <c r="E23" t="s">
        <v>222</v>
      </c>
    </row>
    <row r="24" spans="1:5" x14ac:dyDescent="0.25">
      <c r="A24" s="4" t="s">
        <v>213</v>
      </c>
      <c r="B24" s="4">
        <v>28.7</v>
      </c>
      <c r="C24" s="4">
        <v>31.5</v>
      </c>
      <c r="D24" s="4">
        <v>10.8</v>
      </c>
      <c r="E24" s="4">
        <v>11.6</v>
      </c>
    </row>
    <row r="26" spans="1:5" x14ac:dyDescent="0.25">
      <c r="A26" t="s">
        <v>171</v>
      </c>
    </row>
    <row r="27" spans="1:5" x14ac:dyDescent="0.25">
      <c r="A27" t="s">
        <v>221</v>
      </c>
    </row>
    <row r="28" spans="1:5" x14ac:dyDescent="0.25">
      <c r="A28" t="s">
        <v>1609</v>
      </c>
    </row>
    <row r="29" spans="1:5" x14ac:dyDescent="0.25">
      <c r="A29" t="s">
        <v>358</v>
      </c>
    </row>
    <row r="31" spans="1:5" x14ac:dyDescent="0.25">
      <c r="A31" t="s">
        <v>179</v>
      </c>
    </row>
    <row r="32" spans="1:5" x14ac:dyDescent="0.25">
      <c r="A32" t="s">
        <v>1622</v>
      </c>
    </row>
    <row r="33" spans="1:1" x14ac:dyDescent="0.25">
      <c r="A33" t="s">
        <v>1611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3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73</v>
      </c>
      <c r="B1" s="6"/>
      <c r="C1" s="6"/>
      <c r="D1" s="6"/>
      <c r="E1" s="6"/>
      <c r="F1" s="1" t="str">
        <f>HYPERLINK("#'INDEX'!A1", "Back to INDEX")</f>
        <v>Back to INDEX</v>
      </c>
    </row>
    <row r="2" spans="1:6" ht="51" x14ac:dyDescent="0.25">
      <c r="A2" s="3" t="s">
        <v>159</v>
      </c>
      <c r="B2" s="5" t="s">
        <v>1615</v>
      </c>
      <c r="C2" s="5" t="s">
        <v>1616</v>
      </c>
      <c r="D2" s="5" t="s">
        <v>1617</v>
      </c>
      <c r="E2" s="5" t="s">
        <v>1618</v>
      </c>
    </row>
    <row r="3" spans="1:6" x14ac:dyDescent="0.25">
      <c r="A3" t="s">
        <v>191</v>
      </c>
      <c r="B3" s="6">
        <v>23.9</v>
      </c>
      <c r="C3" s="6">
        <v>27.1</v>
      </c>
      <c r="D3" s="6">
        <v>28.9</v>
      </c>
      <c r="E3" s="6">
        <v>33.299999999999997</v>
      </c>
    </row>
    <row r="4" spans="1:6" x14ac:dyDescent="0.25">
      <c r="A4" t="s">
        <v>192</v>
      </c>
      <c r="B4" s="6">
        <v>28.1</v>
      </c>
      <c r="C4" s="6">
        <v>27.2</v>
      </c>
      <c r="D4" s="6" t="s">
        <v>222</v>
      </c>
      <c r="E4" s="6" t="s">
        <v>222</v>
      </c>
    </row>
    <row r="5" spans="1:6" x14ac:dyDescent="0.25">
      <c r="A5" t="s">
        <v>193</v>
      </c>
      <c r="B5" s="6">
        <v>22.3</v>
      </c>
      <c r="C5" s="6">
        <v>22.2</v>
      </c>
      <c r="D5" s="6">
        <v>20</v>
      </c>
      <c r="E5" s="6">
        <v>18.8</v>
      </c>
    </row>
    <row r="6" spans="1:6" x14ac:dyDescent="0.25">
      <c r="A6" t="s">
        <v>194</v>
      </c>
      <c r="B6" s="6">
        <v>34.6</v>
      </c>
      <c r="C6" s="6">
        <v>31.4</v>
      </c>
      <c r="D6" s="6" t="s">
        <v>222</v>
      </c>
      <c r="E6" s="6" t="s">
        <v>222</v>
      </c>
    </row>
    <row r="7" spans="1:6" x14ac:dyDescent="0.25">
      <c r="A7" t="s">
        <v>195</v>
      </c>
      <c r="B7" s="6">
        <v>21.3</v>
      </c>
      <c r="C7" s="6">
        <v>25.9</v>
      </c>
      <c r="D7" s="6" t="s">
        <v>222</v>
      </c>
      <c r="E7" s="6">
        <v>46.4</v>
      </c>
    </row>
    <row r="8" spans="1:6" x14ac:dyDescent="0.25">
      <c r="A8" t="s">
        <v>196</v>
      </c>
      <c r="B8" s="6">
        <v>23.5</v>
      </c>
      <c r="C8" s="6">
        <v>28</v>
      </c>
      <c r="D8" s="6">
        <v>13.6</v>
      </c>
      <c r="E8" s="6">
        <v>23.6</v>
      </c>
    </row>
    <row r="9" spans="1:6" x14ac:dyDescent="0.25">
      <c r="A9" t="s">
        <v>197</v>
      </c>
      <c r="B9" s="6">
        <v>21.9</v>
      </c>
      <c r="C9" s="6">
        <v>23.3</v>
      </c>
      <c r="D9" s="6">
        <v>17.5</v>
      </c>
      <c r="E9" s="6">
        <v>19.600000000000001</v>
      </c>
    </row>
    <row r="10" spans="1:6" x14ac:dyDescent="0.25">
      <c r="A10" t="s">
        <v>198</v>
      </c>
      <c r="B10" s="6">
        <v>18.899999999999999</v>
      </c>
      <c r="C10" s="6">
        <v>22.4</v>
      </c>
      <c r="D10" s="6" t="s">
        <v>222</v>
      </c>
      <c r="E10" s="6" t="s">
        <v>222</v>
      </c>
    </row>
    <row r="11" spans="1:6" x14ac:dyDescent="0.25">
      <c r="A11" t="s">
        <v>199</v>
      </c>
      <c r="B11" s="6" t="s">
        <v>222</v>
      </c>
      <c r="C11" s="6">
        <v>42.3</v>
      </c>
      <c r="D11" s="6" t="s">
        <v>222</v>
      </c>
      <c r="E11" s="6" t="s">
        <v>222</v>
      </c>
    </row>
    <row r="12" spans="1:6" x14ac:dyDescent="0.25">
      <c r="A12" t="s">
        <v>200</v>
      </c>
      <c r="B12" s="6" t="s">
        <v>222</v>
      </c>
      <c r="C12" s="6" t="s">
        <v>222</v>
      </c>
      <c r="D12" s="6" t="s">
        <v>222</v>
      </c>
      <c r="E12" s="6" t="s">
        <v>222</v>
      </c>
    </row>
    <row r="13" spans="1:6" x14ac:dyDescent="0.25">
      <c r="A13" t="s">
        <v>201</v>
      </c>
      <c r="B13" s="6" t="s">
        <v>222</v>
      </c>
      <c r="C13" s="6">
        <v>34.5</v>
      </c>
      <c r="D13" s="6" t="s">
        <v>222</v>
      </c>
      <c r="E13" s="6" t="s">
        <v>222</v>
      </c>
    </row>
    <row r="14" spans="1:6" x14ac:dyDescent="0.25">
      <c r="A14" t="s">
        <v>202</v>
      </c>
      <c r="B14" s="6" t="s">
        <v>222</v>
      </c>
      <c r="C14" s="6">
        <v>28.6</v>
      </c>
      <c r="D14" s="6" t="s">
        <v>222</v>
      </c>
      <c r="E14" s="6" t="s">
        <v>222</v>
      </c>
    </row>
    <row r="15" spans="1:6" x14ac:dyDescent="0.25">
      <c r="A15" t="s">
        <v>203</v>
      </c>
      <c r="B15" s="6">
        <v>35.4</v>
      </c>
      <c r="C15" s="6">
        <v>36.299999999999997</v>
      </c>
      <c r="D15" s="6">
        <v>15.4</v>
      </c>
      <c r="E15" s="6">
        <v>19.2</v>
      </c>
    </row>
    <row r="16" spans="1:6" x14ac:dyDescent="0.25">
      <c r="A16" t="s">
        <v>204</v>
      </c>
      <c r="B16" s="6">
        <v>24.8</v>
      </c>
      <c r="C16" s="6">
        <v>31.1</v>
      </c>
      <c r="D16" s="6">
        <v>21.4</v>
      </c>
      <c r="E16" s="6">
        <v>20</v>
      </c>
    </row>
    <row r="17" spans="1:5" x14ac:dyDescent="0.25">
      <c r="A17" t="s">
        <v>205</v>
      </c>
      <c r="B17" s="6">
        <v>43.5</v>
      </c>
      <c r="C17" s="6">
        <v>43.9</v>
      </c>
      <c r="D17" s="6">
        <v>34.200000000000003</v>
      </c>
      <c r="E17" s="6">
        <v>33.200000000000003</v>
      </c>
    </row>
    <row r="18" spans="1:5" x14ac:dyDescent="0.25">
      <c r="A18" t="s">
        <v>206</v>
      </c>
      <c r="B18" s="6" t="s">
        <v>222</v>
      </c>
      <c r="C18" s="6" t="s">
        <v>222</v>
      </c>
      <c r="D18" s="6" t="s">
        <v>222</v>
      </c>
      <c r="E18" s="6" t="s">
        <v>222</v>
      </c>
    </row>
    <row r="19" spans="1:5" x14ac:dyDescent="0.25">
      <c r="A19" t="s">
        <v>207</v>
      </c>
      <c r="B19" s="6">
        <v>16.8</v>
      </c>
      <c r="C19" s="6">
        <v>22.5</v>
      </c>
      <c r="D19" s="6" t="s">
        <v>222</v>
      </c>
      <c r="E19" s="6">
        <v>26.3</v>
      </c>
    </row>
    <row r="20" spans="1:5" x14ac:dyDescent="0.25">
      <c r="A20" t="s">
        <v>208</v>
      </c>
      <c r="B20" s="6">
        <v>23.5</v>
      </c>
      <c r="C20" s="6">
        <v>26</v>
      </c>
      <c r="D20" s="6" t="s">
        <v>222</v>
      </c>
      <c r="E20" s="6" t="s">
        <v>222</v>
      </c>
    </row>
    <row r="21" spans="1:5" x14ac:dyDescent="0.25">
      <c r="A21" t="s">
        <v>210</v>
      </c>
      <c r="B21" s="6">
        <v>27.3</v>
      </c>
      <c r="C21" s="6">
        <v>31.8</v>
      </c>
      <c r="D21" s="6" t="s">
        <v>222</v>
      </c>
      <c r="E21" s="6">
        <v>40.5</v>
      </c>
    </row>
    <row r="22" spans="1:5" x14ac:dyDescent="0.25">
      <c r="A22" t="s">
        <v>211</v>
      </c>
      <c r="B22" s="6" t="s">
        <v>222</v>
      </c>
      <c r="C22" s="6" t="s">
        <v>222</v>
      </c>
      <c r="D22" s="6" t="s">
        <v>222</v>
      </c>
      <c r="E22" s="6" t="s">
        <v>222</v>
      </c>
    </row>
    <row r="23" spans="1:5" x14ac:dyDescent="0.25">
      <c r="A23" t="s">
        <v>212</v>
      </c>
      <c r="B23" t="s">
        <v>222</v>
      </c>
      <c r="C23" t="s">
        <v>222</v>
      </c>
      <c r="D23" t="s">
        <v>159</v>
      </c>
      <c r="E23" t="s">
        <v>159</v>
      </c>
    </row>
    <row r="24" spans="1:5" x14ac:dyDescent="0.25">
      <c r="A24" s="4" t="s">
        <v>213</v>
      </c>
      <c r="B24" s="4">
        <v>26.9</v>
      </c>
      <c r="C24" s="4">
        <v>29.9</v>
      </c>
      <c r="D24" s="4">
        <v>25.1</v>
      </c>
      <c r="E24" s="4">
        <v>27.9</v>
      </c>
    </row>
    <row r="26" spans="1:5" x14ac:dyDescent="0.25">
      <c r="A26" t="s">
        <v>171</v>
      </c>
    </row>
    <row r="27" spans="1:5" x14ac:dyDescent="0.25">
      <c r="A27" t="s">
        <v>225</v>
      </c>
    </row>
    <row r="28" spans="1:5" x14ac:dyDescent="0.25">
      <c r="A28" t="s">
        <v>1609</v>
      </c>
    </row>
    <row r="29" spans="1:5" x14ac:dyDescent="0.25">
      <c r="A29" t="s">
        <v>358</v>
      </c>
    </row>
    <row r="31" spans="1:5" x14ac:dyDescent="0.25">
      <c r="A31" t="s">
        <v>179</v>
      </c>
    </row>
    <row r="32" spans="1:5" x14ac:dyDescent="0.25">
      <c r="A32" t="s">
        <v>1622</v>
      </c>
    </row>
    <row r="33" spans="1:1" x14ac:dyDescent="0.25">
      <c r="A33" t="s">
        <v>1611</v>
      </c>
    </row>
    <row r="34" spans="1:1" x14ac:dyDescent="0.25">
      <c r="A34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36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76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</row>
    <row r="3" spans="1:8" x14ac:dyDescent="0.25">
      <c r="A3" t="s">
        <v>191</v>
      </c>
      <c r="B3" s="6">
        <v>39.200000000000003</v>
      </c>
      <c r="C3" s="6">
        <v>42.4</v>
      </c>
      <c r="D3" s="6">
        <v>41.1</v>
      </c>
      <c r="E3" s="6">
        <v>60.8</v>
      </c>
      <c r="F3" s="6">
        <v>57.6</v>
      </c>
      <c r="G3" s="6">
        <v>58.9</v>
      </c>
    </row>
    <row r="4" spans="1:8" x14ac:dyDescent="0.25">
      <c r="A4" t="s">
        <v>192</v>
      </c>
      <c r="B4" s="6">
        <v>11</v>
      </c>
      <c r="C4" s="6">
        <v>11</v>
      </c>
      <c r="D4" s="6">
        <v>11</v>
      </c>
      <c r="E4" s="6">
        <v>89</v>
      </c>
      <c r="F4" s="6">
        <v>89</v>
      </c>
      <c r="G4" s="6">
        <v>89</v>
      </c>
    </row>
    <row r="5" spans="1:8" x14ac:dyDescent="0.25">
      <c r="A5" t="s">
        <v>193</v>
      </c>
      <c r="B5" s="6">
        <v>14.3</v>
      </c>
      <c r="C5" s="6">
        <v>14.4</v>
      </c>
      <c r="D5" s="6">
        <v>14.3</v>
      </c>
      <c r="E5" s="6">
        <v>85.7</v>
      </c>
      <c r="F5" s="6">
        <v>85.6</v>
      </c>
      <c r="G5" s="6">
        <v>85.7</v>
      </c>
    </row>
    <row r="6" spans="1:8" x14ac:dyDescent="0.25">
      <c r="A6" t="s">
        <v>194</v>
      </c>
      <c r="B6" s="6">
        <v>20.100000000000001</v>
      </c>
      <c r="C6" s="6">
        <v>21.1</v>
      </c>
      <c r="D6" s="6">
        <v>20.6</v>
      </c>
      <c r="E6" s="6">
        <v>79.900000000000006</v>
      </c>
      <c r="F6" s="6">
        <v>78.900000000000006</v>
      </c>
      <c r="G6" s="6">
        <v>79.400000000000006</v>
      </c>
    </row>
    <row r="7" spans="1:8" x14ac:dyDescent="0.25">
      <c r="A7" t="s">
        <v>195</v>
      </c>
      <c r="B7" s="6">
        <v>15</v>
      </c>
      <c r="C7" s="6">
        <v>22.4</v>
      </c>
      <c r="D7" s="6">
        <v>19.7</v>
      </c>
      <c r="E7" s="6">
        <v>85</v>
      </c>
      <c r="F7" s="6">
        <v>77.599999999999994</v>
      </c>
      <c r="G7" s="6">
        <v>80.3</v>
      </c>
    </row>
    <row r="8" spans="1:8" x14ac:dyDescent="0.25">
      <c r="A8" t="s">
        <v>196</v>
      </c>
      <c r="B8" s="6">
        <v>28</v>
      </c>
      <c r="C8" s="6">
        <v>21.5</v>
      </c>
      <c r="D8" s="6">
        <v>23.2</v>
      </c>
      <c r="E8" s="6">
        <v>72</v>
      </c>
      <c r="F8" s="6">
        <v>78.5</v>
      </c>
      <c r="G8" s="6">
        <v>76.8</v>
      </c>
    </row>
    <row r="9" spans="1:8" x14ac:dyDescent="0.25">
      <c r="A9" t="s">
        <v>197</v>
      </c>
      <c r="B9" s="6">
        <v>18.399999999999999</v>
      </c>
      <c r="C9" s="6">
        <v>16.2</v>
      </c>
      <c r="D9" s="6">
        <v>17.100000000000001</v>
      </c>
      <c r="E9" s="6">
        <v>81.599999999999994</v>
      </c>
      <c r="F9" s="6">
        <v>83.8</v>
      </c>
      <c r="G9" s="6">
        <v>82.9</v>
      </c>
    </row>
    <row r="10" spans="1:8" x14ac:dyDescent="0.25">
      <c r="A10" t="s">
        <v>198</v>
      </c>
      <c r="B10" s="6">
        <v>6.1</v>
      </c>
      <c r="C10" s="6">
        <v>4.5</v>
      </c>
      <c r="D10" s="6">
        <v>4.7</v>
      </c>
      <c r="E10" s="6">
        <v>93.9</v>
      </c>
      <c r="F10" s="6">
        <v>95.5</v>
      </c>
      <c r="G10" s="6">
        <v>95.3</v>
      </c>
    </row>
    <row r="11" spans="1:8" x14ac:dyDescent="0.25">
      <c r="A11" t="s">
        <v>199</v>
      </c>
      <c r="B11" s="6">
        <v>8.1999999999999993</v>
      </c>
      <c r="C11" s="6">
        <v>14.5</v>
      </c>
      <c r="D11" s="6">
        <v>12.6</v>
      </c>
      <c r="E11" s="6">
        <v>91.8</v>
      </c>
      <c r="F11" s="6">
        <v>85.5</v>
      </c>
      <c r="G11" s="6">
        <v>87.4</v>
      </c>
    </row>
    <row r="12" spans="1:8" x14ac:dyDescent="0.25">
      <c r="A12" t="s">
        <v>200</v>
      </c>
      <c r="B12" s="6">
        <v>17.8</v>
      </c>
      <c r="C12" s="6">
        <v>6.4</v>
      </c>
      <c r="D12" s="6">
        <v>9.6999999999999993</v>
      </c>
      <c r="E12" s="6">
        <v>82.2</v>
      </c>
      <c r="F12" s="6">
        <v>93.6</v>
      </c>
      <c r="G12" s="6">
        <v>90.3</v>
      </c>
    </row>
    <row r="13" spans="1:8" x14ac:dyDescent="0.25">
      <c r="A13" t="s">
        <v>201</v>
      </c>
      <c r="B13" s="6">
        <v>25.5</v>
      </c>
      <c r="C13" s="6">
        <v>31.1</v>
      </c>
      <c r="D13" s="6">
        <v>30.4</v>
      </c>
      <c r="E13" s="6">
        <v>74.5</v>
      </c>
      <c r="F13" s="6">
        <v>68.900000000000006</v>
      </c>
      <c r="G13" s="6">
        <v>69.599999999999994</v>
      </c>
    </row>
    <row r="14" spans="1:8" x14ac:dyDescent="0.25">
      <c r="A14" t="s">
        <v>202</v>
      </c>
      <c r="B14" s="6">
        <v>5.0999999999999996</v>
      </c>
      <c r="C14" s="6">
        <v>2.2999999999999998</v>
      </c>
      <c r="D14" s="6">
        <v>2.8</v>
      </c>
      <c r="E14" s="6">
        <v>94.9</v>
      </c>
      <c r="F14" s="6">
        <v>97.7</v>
      </c>
      <c r="G14" s="6">
        <v>97.2</v>
      </c>
    </row>
    <row r="15" spans="1:8" x14ac:dyDescent="0.25">
      <c r="A15" t="s">
        <v>203</v>
      </c>
      <c r="B15" s="6">
        <v>8.4</v>
      </c>
      <c r="C15" s="6">
        <v>7.9</v>
      </c>
      <c r="D15" s="6">
        <v>8</v>
      </c>
      <c r="E15" s="6">
        <v>91.6</v>
      </c>
      <c r="F15" s="6">
        <v>92.1</v>
      </c>
      <c r="G15" s="6">
        <v>92</v>
      </c>
    </row>
    <row r="16" spans="1:8" x14ac:dyDescent="0.25">
      <c r="A16" t="s">
        <v>204</v>
      </c>
      <c r="B16" s="6">
        <v>13.3</v>
      </c>
      <c r="C16" s="6">
        <v>11.7</v>
      </c>
      <c r="D16" s="6">
        <v>12.5</v>
      </c>
      <c r="E16" s="6">
        <v>86.7</v>
      </c>
      <c r="F16" s="6">
        <v>88.3</v>
      </c>
      <c r="G16" s="6">
        <v>87.5</v>
      </c>
    </row>
    <row r="17" spans="1:7" x14ac:dyDescent="0.25">
      <c r="A17" t="s">
        <v>205</v>
      </c>
      <c r="B17" s="6">
        <v>28.4</v>
      </c>
      <c r="C17" s="6">
        <v>29.7</v>
      </c>
      <c r="D17" s="6">
        <v>29.4</v>
      </c>
      <c r="E17" s="6">
        <v>71.599999999999994</v>
      </c>
      <c r="F17" s="6">
        <v>70.3</v>
      </c>
      <c r="G17" s="6">
        <v>70.599999999999994</v>
      </c>
    </row>
    <row r="18" spans="1:7" x14ac:dyDescent="0.25">
      <c r="A18" t="s">
        <v>206</v>
      </c>
      <c r="B18" s="6">
        <v>11.8</v>
      </c>
      <c r="C18" s="6">
        <v>9.5</v>
      </c>
      <c r="D18" s="6">
        <v>10</v>
      </c>
      <c r="E18" s="6">
        <v>88.2</v>
      </c>
      <c r="F18" s="6">
        <v>90.5</v>
      </c>
      <c r="G18" s="6">
        <v>90</v>
      </c>
    </row>
    <row r="19" spans="1:7" x14ac:dyDescent="0.25">
      <c r="A19" t="s">
        <v>207</v>
      </c>
      <c r="B19" s="6">
        <v>34.4</v>
      </c>
      <c r="C19" s="6">
        <v>38.299999999999997</v>
      </c>
      <c r="D19" s="6">
        <v>37.5</v>
      </c>
      <c r="E19" s="6">
        <v>65.599999999999994</v>
      </c>
      <c r="F19" s="6">
        <v>61.7</v>
      </c>
      <c r="G19" s="6">
        <v>62.5</v>
      </c>
    </row>
    <row r="20" spans="1:7" x14ac:dyDescent="0.25">
      <c r="A20" t="s">
        <v>208</v>
      </c>
      <c r="B20" s="6">
        <v>19.7</v>
      </c>
      <c r="C20" s="6">
        <v>23.2</v>
      </c>
      <c r="D20" s="6">
        <v>22</v>
      </c>
      <c r="E20" s="6">
        <v>80.3</v>
      </c>
      <c r="F20" s="6">
        <v>76.8</v>
      </c>
      <c r="G20" s="6">
        <v>78</v>
      </c>
    </row>
    <row r="21" spans="1:7" x14ac:dyDescent="0.25">
      <c r="A21" t="s">
        <v>210</v>
      </c>
      <c r="B21" s="6">
        <v>28.6</v>
      </c>
      <c r="C21" s="6">
        <v>24.6</v>
      </c>
      <c r="D21" s="6">
        <v>25.9</v>
      </c>
      <c r="E21" s="6">
        <v>71.400000000000006</v>
      </c>
      <c r="F21" s="6">
        <v>75.400000000000006</v>
      </c>
      <c r="G21" s="6">
        <v>74.099999999999994</v>
      </c>
    </row>
    <row r="22" spans="1:7" x14ac:dyDescent="0.25">
      <c r="A22" t="s">
        <v>211</v>
      </c>
      <c r="B22" s="6">
        <v>16.8</v>
      </c>
      <c r="C22" s="6">
        <v>17.5</v>
      </c>
      <c r="D22" s="6">
        <v>17.399999999999999</v>
      </c>
      <c r="E22" s="6">
        <v>83.2</v>
      </c>
      <c r="F22" s="6">
        <v>82.5</v>
      </c>
      <c r="G22" s="6">
        <v>82.6</v>
      </c>
    </row>
    <row r="23" spans="1:7" x14ac:dyDescent="0.25">
      <c r="A23" t="s">
        <v>212</v>
      </c>
      <c r="B23">
        <v>29.3</v>
      </c>
      <c r="C23">
        <v>29.4</v>
      </c>
      <c r="D23">
        <v>29.4</v>
      </c>
      <c r="E23">
        <v>70.7</v>
      </c>
      <c r="F23">
        <v>70.599999999999994</v>
      </c>
      <c r="G23">
        <v>70.599999999999994</v>
      </c>
    </row>
    <row r="24" spans="1:7" x14ac:dyDescent="0.25">
      <c r="A24" s="4" t="s">
        <v>213</v>
      </c>
      <c r="B24" s="4">
        <v>21.4</v>
      </c>
      <c r="C24" s="4">
        <v>21</v>
      </c>
      <c r="D24" s="4">
        <v>21.1</v>
      </c>
      <c r="E24" s="4">
        <v>78.599999999999994</v>
      </c>
      <c r="F24" s="4">
        <v>79</v>
      </c>
      <c r="G24" s="4">
        <v>78.900000000000006</v>
      </c>
    </row>
    <row r="26" spans="1:7" x14ac:dyDescent="0.25">
      <c r="A26" t="s">
        <v>171</v>
      </c>
    </row>
    <row r="27" spans="1:7" x14ac:dyDescent="0.25">
      <c r="A27" t="s">
        <v>215</v>
      </c>
    </row>
    <row r="28" spans="1:7" x14ac:dyDescent="0.25">
      <c r="A28" t="s">
        <v>235</v>
      </c>
    </row>
    <row r="29" spans="1:7" x14ac:dyDescent="0.25">
      <c r="A29" t="s">
        <v>236</v>
      </c>
    </row>
    <row r="31" spans="1:7" x14ac:dyDescent="0.25">
      <c r="A31" t="s">
        <v>179</v>
      </c>
    </row>
    <row r="32" spans="1:7" x14ac:dyDescent="0.25">
      <c r="A32" t="s">
        <v>1626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36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77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</row>
    <row r="3" spans="1:8" x14ac:dyDescent="0.25">
      <c r="A3" t="s">
        <v>191</v>
      </c>
      <c r="B3" s="6">
        <v>16.5</v>
      </c>
      <c r="C3" s="6">
        <v>11.7</v>
      </c>
      <c r="D3" s="6">
        <v>13.8</v>
      </c>
      <c r="E3" s="6">
        <v>83.5</v>
      </c>
      <c r="F3" s="6">
        <v>88.3</v>
      </c>
      <c r="G3" s="6">
        <v>86.2</v>
      </c>
    </row>
    <row r="4" spans="1:8" x14ac:dyDescent="0.25">
      <c r="A4" t="s">
        <v>192</v>
      </c>
      <c r="B4" s="6">
        <v>10.7</v>
      </c>
      <c r="C4" s="6">
        <v>10.8</v>
      </c>
      <c r="D4" s="6">
        <v>10.7</v>
      </c>
      <c r="E4" s="6">
        <v>89.3</v>
      </c>
      <c r="F4" s="6">
        <v>89.2</v>
      </c>
      <c r="G4" s="6">
        <v>89.3</v>
      </c>
    </row>
    <row r="5" spans="1:8" x14ac:dyDescent="0.25">
      <c r="A5" t="s">
        <v>193</v>
      </c>
      <c r="B5" s="6">
        <v>6.9</v>
      </c>
      <c r="C5" s="6">
        <v>2.8</v>
      </c>
      <c r="D5" s="6">
        <v>6.1</v>
      </c>
      <c r="E5" s="6">
        <v>93.1</v>
      </c>
      <c r="F5" s="6">
        <v>97.2</v>
      </c>
      <c r="G5" s="6">
        <v>93.9</v>
      </c>
    </row>
    <row r="6" spans="1:8" x14ac:dyDescent="0.25">
      <c r="A6" t="s">
        <v>194</v>
      </c>
      <c r="B6" s="6">
        <v>2.6</v>
      </c>
      <c r="C6" s="6">
        <v>2.8</v>
      </c>
      <c r="D6" s="6">
        <v>2.7</v>
      </c>
      <c r="E6" s="6">
        <v>97.4</v>
      </c>
      <c r="F6" s="6">
        <v>97.2</v>
      </c>
      <c r="G6" s="6">
        <v>97.3</v>
      </c>
    </row>
    <row r="7" spans="1:8" x14ac:dyDescent="0.25">
      <c r="A7" t="s">
        <v>195</v>
      </c>
      <c r="B7" s="6">
        <v>10.7</v>
      </c>
      <c r="C7" s="6">
        <v>9.3000000000000007</v>
      </c>
      <c r="D7" s="6">
        <v>9.8000000000000007</v>
      </c>
      <c r="E7" s="6">
        <v>89.3</v>
      </c>
      <c r="F7" s="6">
        <v>90.7</v>
      </c>
      <c r="G7" s="6">
        <v>90.2</v>
      </c>
    </row>
    <row r="8" spans="1:8" x14ac:dyDescent="0.25">
      <c r="A8" t="s">
        <v>196</v>
      </c>
      <c r="B8" s="6">
        <v>9.5</v>
      </c>
      <c r="C8" s="6">
        <v>7.3</v>
      </c>
      <c r="D8" s="6">
        <v>7.8</v>
      </c>
      <c r="E8" s="6">
        <v>90.5</v>
      </c>
      <c r="F8" s="6">
        <v>92.7</v>
      </c>
      <c r="G8" s="6">
        <v>92.2</v>
      </c>
    </row>
    <row r="9" spans="1:8" x14ac:dyDescent="0.25">
      <c r="A9" t="s">
        <v>197</v>
      </c>
      <c r="B9" s="6">
        <v>2.1</v>
      </c>
      <c r="C9" s="6">
        <v>5</v>
      </c>
      <c r="D9" s="6">
        <v>3.8</v>
      </c>
      <c r="E9" s="6">
        <v>97.9</v>
      </c>
      <c r="F9" s="6">
        <v>95</v>
      </c>
      <c r="G9" s="6">
        <v>96.2</v>
      </c>
    </row>
    <row r="10" spans="1:8" x14ac:dyDescent="0.25">
      <c r="A10" t="s">
        <v>198</v>
      </c>
      <c r="B10" s="6">
        <v>9.3000000000000007</v>
      </c>
      <c r="C10" s="6">
        <v>6</v>
      </c>
      <c r="D10" s="6">
        <v>6.4</v>
      </c>
      <c r="E10" s="6">
        <v>90.7</v>
      </c>
      <c r="F10" s="6">
        <v>94</v>
      </c>
      <c r="G10" s="6">
        <v>93.6</v>
      </c>
    </row>
    <row r="11" spans="1:8" x14ac:dyDescent="0.25">
      <c r="A11" t="s">
        <v>199</v>
      </c>
      <c r="B11" s="6" t="s">
        <v>222</v>
      </c>
      <c r="C11" s="6">
        <v>7.1</v>
      </c>
      <c r="D11" s="6">
        <v>6.8</v>
      </c>
      <c r="E11" s="6" t="s">
        <v>222</v>
      </c>
      <c r="F11" s="6">
        <v>92.9</v>
      </c>
      <c r="G11" s="6">
        <v>93.2</v>
      </c>
    </row>
    <row r="12" spans="1:8" x14ac:dyDescent="0.25">
      <c r="A12" t="s">
        <v>200</v>
      </c>
      <c r="B12" s="6">
        <v>2.6</v>
      </c>
      <c r="C12" s="6">
        <v>1.9</v>
      </c>
      <c r="D12" s="6">
        <v>2.2000000000000002</v>
      </c>
      <c r="E12" s="6">
        <v>97.4</v>
      </c>
      <c r="F12" s="6">
        <v>98.1</v>
      </c>
      <c r="G12" s="6">
        <v>97.8</v>
      </c>
    </row>
    <row r="13" spans="1:8" x14ac:dyDescent="0.25">
      <c r="A13" t="s">
        <v>201</v>
      </c>
      <c r="B13" s="6" t="s">
        <v>222</v>
      </c>
      <c r="C13" s="6">
        <v>3.9</v>
      </c>
      <c r="D13" s="6">
        <v>3.5</v>
      </c>
      <c r="E13" s="6" t="s">
        <v>222</v>
      </c>
      <c r="F13" s="6">
        <v>96.1</v>
      </c>
      <c r="G13" s="6">
        <v>96.5</v>
      </c>
    </row>
    <row r="14" spans="1:8" x14ac:dyDescent="0.25">
      <c r="A14" t="s">
        <v>202</v>
      </c>
      <c r="B14" s="6">
        <v>3.8</v>
      </c>
      <c r="C14" s="6">
        <v>0</v>
      </c>
      <c r="D14" s="6">
        <v>1.2</v>
      </c>
      <c r="E14" s="6">
        <v>96.2</v>
      </c>
      <c r="F14" s="6">
        <v>100</v>
      </c>
      <c r="G14" s="6">
        <v>98.8</v>
      </c>
    </row>
    <row r="15" spans="1:8" x14ac:dyDescent="0.25">
      <c r="A15" t="s">
        <v>203</v>
      </c>
      <c r="B15" s="6">
        <v>7</v>
      </c>
      <c r="C15" s="6">
        <v>5.0999999999999996</v>
      </c>
      <c r="D15" s="6">
        <v>5.6</v>
      </c>
      <c r="E15" s="6">
        <v>93</v>
      </c>
      <c r="F15" s="6">
        <v>94.9</v>
      </c>
      <c r="G15" s="6">
        <v>94.4</v>
      </c>
    </row>
    <row r="16" spans="1:8" x14ac:dyDescent="0.25">
      <c r="A16" t="s">
        <v>204</v>
      </c>
      <c r="B16" s="6">
        <v>7.6</v>
      </c>
      <c r="C16" s="6">
        <v>7.2</v>
      </c>
      <c r="D16" s="6">
        <v>7.5</v>
      </c>
      <c r="E16" s="6">
        <v>92.4</v>
      </c>
      <c r="F16" s="6">
        <v>92.8</v>
      </c>
      <c r="G16" s="6">
        <v>92.5</v>
      </c>
    </row>
    <row r="17" spans="1:7" x14ac:dyDescent="0.25">
      <c r="A17" t="s">
        <v>205</v>
      </c>
      <c r="B17" s="6">
        <v>10.8</v>
      </c>
      <c r="C17" s="6">
        <v>9.1999999999999993</v>
      </c>
      <c r="D17" s="6">
        <v>9.6999999999999993</v>
      </c>
      <c r="E17" s="6">
        <v>89.2</v>
      </c>
      <c r="F17" s="6">
        <v>90.8</v>
      </c>
      <c r="G17" s="6">
        <v>90.3</v>
      </c>
    </row>
    <row r="18" spans="1:7" x14ac:dyDescent="0.25">
      <c r="A18" t="s">
        <v>206</v>
      </c>
      <c r="B18" s="6">
        <v>7.6</v>
      </c>
      <c r="C18" s="6">
        <v>5.9</v>
      </c>
      <c r="D18" s="6">
        <v>6.2</v>
      </c>
      <c r="E18" s="6">
        <v>92.4</v>
      </c>
      <c r="F18" s="6">
        <v>94.1</v>
      </c>
      <c r="G18" s="6">
        <v>93.8</v>
      </c>
    </row>
    <row r="19" spans="1:7" x14ac:dyDescent="0.25">
      <c r="A19" t="s">
        <v>207</v>
      </c>
      <c r="B19" s="6">
        <v>26</v>
      </c>
      <c r="C19" s="6">
        <v>17.600000000000001</v>
      </c>
      <c r="D19" s="6">
        <v>19.3</v>
      </c>
      <c r="E19" s="6">
        <v>74</v>
      </c>
      <c r="F19" s="6">
        <v>82.4</v>
      </c>
      <c r="G19" s="6">
        <v>80.7</v>
      </c>
    </row>
    <row r="20" spans="1:7" x14ac:dyDescent="0.25">
      <c r="A20" t="s">
        <v>208</v>
      </c>
      <c r="B20" s="6">
        <v>5.9</v>
      </c>
      <c r="C20" s="6">
        <v>5.2</v>
      </c>
      <c r="D20" s="6">
        <v>5.5</v>
      </c>
      <c r="E20" s="6">
        <v>94.1</v>
      </c>
      <c r="F20" s="6">
        <v>94.8</v>
      </c>
      <c r="G20" s="6">
        <v>94.5</v>
      </c>
    </row>
    <row r="21" spans="1:7" x14ac:dyDescent="0.25">
      <c r="A21" t="s">
        <v>210</v>
      </c>
      <c r="B21" s="6">
        <v>9.4</v>
      </c>
      <c r="C21" s="6">
        <v>9.3000000000000007</v>
      </c>
      <c r="D21" s="6">
        <v>9.3000000000000007</v>
      </c>
      <c r="E21" s="6">
        <v>90.6</v>
      </c>
      <c r="F21" s="6">
        <v>90.7</v>
      </c>
      <c r="G21" s="6">
        <v>90.7</v>
      </c>
    </row>
    <row r="22" spans="1:7" x14ac:dyDescent="0.25">
      <c r="A22" t="s">
        <v>211</v>
      </c>
      <c r="B22" s="6">
        <v>9</v>
      </c>
      <c r="C22" s="6">
        <v>10.5</v>
      </c>
      <c r="D22" s="6">
        <v>10.1</v>
      </c>
      <c r="E22" s="6">
        <v>91</v>
      </c>
      <c r="F22" s="6">
        <v>89.5</v>
      </c>
      <c r="G22" s="6">
        <v>89.9</v>
      </c>
    </row>
    <row r="23" spans="1:7" x14ac:dyDescent="0.25">
      <c r="A23" t="s">
        <v>212</v>
      </c>
      <c r="B23" t="s">
        <v>222</v>
      </c>
      <c r="C23" t="s">
        <v>222</v>
      </c>
      <c r="D23">
        <v>14.3</v>
      </c>
      <c r="E23" t="s">
        <v>222</v>
      </c>
      <c r="F23" t="s">
        <v>222</v>
      </c>
      <c r="G23">
        <v>85.7</v>
      </c>
    </row>
    <row r="24" spans="1:7" x14ac:dyDescent="0.25">
      <c r="A24" s="4" t="s">
        <v>213</v>
      </c>
      <c r="B24" s="4">
        <v>8.5</v>
      </c>
      <c r="C24" s="4">
        <v>7.1</v>
      </c>
      <c r="D24" s="4">
        <v>7.6</v>
      </c>
      <c r="E24" s="4">
        <v>91.5</v>
      </c>
      <c r="F24" s="4">
        <v>92.9</v>
      </c>
      <c r="G24" s="4">
        <v>92.4</v>
      </c>
    </row>
    <row r="26" spans="1:7" x14ac:dyDescent="0.25">
      <c r="A26" t="s">
        <v>171</v>
      </c>
    </row>
    <row r="27" spans="1:7" x14ac:dyDescent="0.25">
      <c r="A27" t="s">
        <v>221</v>
      </c>
    </row>
    <row r="28" spans="1:7" x14ac:dyDescent="0.25">
      <c r="A28" t="s">
        <v>235</v>
      </c>
    </row>
    <row r="29" spans="1:7" x14ac:dyDescent="0.25">
      <c r="A29" t="s">
        <v>236</v>
      </c>
    </row>
    <row r="31" spans="1:7" x14ac:dyDescent="0.25">
      <c r="A31" t="s">
        <v>179</v>
      </c>
    </row>
    <row r="32" spans="1:7" x14ac:dyDescent="0.25">
      <c r="A32" t="s">
        <v>1626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36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78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</row>
    <row r="3" spans="1:8" x14ac:dyDescent="0.25">
      <c r="A3" t="s">
        <v>191</v>
      </c>
      <c r="B3" s="6">
        <v>8.3000000000000007</v>
      </c>
      <c r="C3" s="6">
        <v>7.6</v>
      </c>
      <c r="D3" s="6">
        <v>7.9</v>
      </c>
      <c r="E3" s="6">
        <v>91.7</v>
      </c>
      <c r="F3" s="6">
        <v>92.4</v>
      </c>
      <c r="G3" s="6">
        <v>92.1</v>
      </c>
    </row>
    <row r="4" spans="1:8" x14ac:dyDescent="0.25">
      <c r="A4" t="s">
        <v>192</v>
      </c>
      <c r="B4" s="6">
        <v>6.1</v>
      </c>
      <c r="C4" s="6">
        <v>7.7</v>
      </c>
      <c r="D4" s="6">
        <v>6.5</v>
      </c>
      <c r="E4" s="6">
        <v>93.9</v>
      </c>
      <c r="F4" s="6">
        <v>92.3</v>
      </c>
      <c r="G4" s="6">
        <v>93.5</v>
      </c>
    </row>
    <row r="5" spans="1:8" x14ac:dyDescent="0.25">
      <c r="A5" t="s">
        <v>193</v>
      </c>
      <c r="B5" s="6">
        <v>7.3</v>
      </c>
      <c r="C5" s="6">
        <v>9.1</v>
      </c>
      <c r="D5" s="6">
        <v>7.8</v>
      </c>
      <c r="E5" s="6">
        <v>92.7</v>
      </c>
      <c r="F5" s="6">
        <v>90.9</v>
      </c>
      <c r="G5" s="6">
        <v>92.2</v>
      </c>
    </row>
    <row r="6" spans="1:8" x14ac:dyDescent="0.25">
      <c r="A6" t="s">
        <v>194</v>
      </c>
      <c r="B6" s="6" t="s">
        <v>222</v>
      </c>
      <c r="C6" s="6">
        <v>3.6</v>
      </c>
      <c r="D6" s="6">
        <v>2.2000000000000002</v>
      </c>
      <c r="E6" s="6" t="s">
        <v>222</v>
      </c>
      <c r="F6" s="6">
        <v>96.4</v>
      </c>
      <c r="G6" s="6">
        <v>97.8</v>
      </c>
    </row>
    <row r="7" spans="1:8" x14ac:dyDescent="0.25">
      <c r="A7" t="s">
        <v>195</v>
      </c>
      <c r="B7" s="6">
        <v>3.8</v>
      </c>
      <c r="C7" s="6">
        <v>4</v>
      </c>
      <c r="D7" s="6">
        <v>3.9</v>
      </c>
      <c r="E7" s="6">
        <v>96.2</v>
      </c>
      <c r="F7" s="6">
        <v>96</v>
      </c>
      <c r="G7" s="6">
        <v>96.1</v>
      </c>
    </row>
    <row r="8" spans="1:8" x14ac:dyDescent="0.25">
      <c r="A8" t="s">
        <v>196</v>
      </c>
      <c r="B8" s="6">
        <v>6.2</v>
      </c>
      <c r="C8" s="6">
        <v>4</v>
      </c>
      <c r="D8" s="6">
        <v>4.5999999999999996</v>
      </c>
      <c r="E8" s="6">
        <v>93.8</v>
      </c>
      <c r="F8" s="6">
        <v>96</v>
      </c>
      <c r="G8" s="6">
        <v>95.4</v>
      </c>
    </row>
    <row r="9" spans="1:8" x14ac:dyDescent="0.25">
      <c r="A9" t="s">
        <v>197</v>
      </c>
      <c r="B9" s="6">
        <v>4</v>
      </c>
      <c r="C9" s="6">
        <v>7.1</v>
      </c>
      <c r="D9" s="6">
        <v>5.9</v>
      </c>
      <c r="E9" s="6">
        <v>96</v>
      </c>
      <c r="F9" s="6">
        <v>92.9</v>
      </c>
      <c r="G9" s="6">
        <v>94.1</v>
      </c>
    </row>
    <row r="10" spans="1:8" x14ac:dyDescent="0.25">
      <c r="A10" t="s">
        <v>198</v>
      </c>
      <c r="B10" s="6" t="s">
        <v>222</v>
      </c>
      <c r="C10" s="6">
        <v>3.9</v>
      </c>
      <c r="D10" s="6">
        <v>3.5</v>
      </c>
      <c r="E10" s="6" t="s">
        <v>222</v>
      </c>
      <c r="F10" s="6">
        <v>96.1</v>
      </c>
      <c r="G10" s="6">
        <v>96.5</v>
      </c>
    </row>
    <row r="11" spans="1:8" x14ac:dyDescent="0.25">
      <c r="A11" t="s">
        <v>199</v>
      </c>
      <c r="B11" s="6" t="s">
        <v>222</v>
      </c>
      <c r="C11" s="6" t="s">
        <v>222</v>
      </c>
      <c r="D11" s="6">
        <v>6.5</v>
      </c>
      <c r="E11" s="6" t="s">
        <v>222</v>
      </c>
      <c r="F11" s="6" t="s">
        <v>222</v>
      </c>
      <c r="G11" s="6">
        <v>93.5</v>
      </c>
    </row>
    <row r="12" spans="1:8" x14ac:dyDescent="0.25">
      <c r="A12" t="s">
        <v>200</v>
      </c>
      <c r="B12" s="6" t="s">
        <v>222</v>
      </c>
      <c r="C12" s="6" t="s">
        <v>222</v>
      </c>
      <c r="D12" s="6" t="s">
        <v>222</v>
      </c>
      <c r="E12" s="6" t="s">
        <v>222</v>
      </c>
      <c r="F12" s="6" t="s">
        <v>222</v>
      </c>
      <c r="G12" s="6" t="s">
        <v>222</v>
      </c>
    </row>
    <row r="13" spans="1:8" x14ac:dyDescent="0.25">
      <c r="A13" t="s">
        <v>201</v>
      </c>
      <c r="B13" s="6" t="s">
        <v>222</v>
      </c>
      <c r="C13" s="6">
        <v>0</v>
      </c>
      <c r="D13" s="6">
        <v>5.6</v>
      </c>
      <c r="E13" s="6" t="s">
        <v>222</v>
      </c>
      <c r="F13" s="6">
        <v>100</v>
      </c>
      <c r="G13" s="6">
        <v>94.4</v>
      </c>
    </row>
    <row r="14" spans="1:8" x14ac:dyDescent="0.25">
      <c r="A14" t="s">
        <v>202</v>
      </c>
      <c r="B14" s="6" t="s">
        <v>222</v>
      </c>
      <c r="C14" s="6" t="s">
        <v>222</v>
      </c>
      <c r="D14" s="6">
        <v>0</v>
      </c>
      <c r="E14" s="6" t="s">
        <v>222</v>
      </c>
      <c r="F14" s="6" t="s">
        <v>222</v>
      </c>
      <c r="G14" s="6">
        <v>100</v>
      </c>
    </row>
    <row r="15" spans="1:8" x14ac:dyDescent="0.25">
      <c r="A15" t="s">
        <v>203</v>
      </c>
      <c r="B15" s="6">
        <v>10.1</v>
      </c>
      <c r="C15" s="6">
        <v>6.5</v>
      </c>
      <c r="D15" s="6">
        <v>7.7</v>
      </c>
      <c r="E15" s="6">
        <v>89.9</v>
      </c>
      <c r="F15" s="6">
        <v>93.5</v>
      </c>
      <c r="G15" s="6">
        <v>92.3</v>
      </c>
    </row>
    <row r="16" spans="1:8" x14ac:dyDescent="0.25">
      <c r="A16" t="s">
        <v>204</v>
      </c>
      <c r="B16" s="6">
        <v>9.1</v>
      </c>
      <c r="C16" s="6">
        <v>11.4</v>
      </c>
      <c r="D16" s="6">
        <v>10.1</v>
      </c>
      <c r="E16" s="6">
        <v>90.9</v>
      </c>
      <c r="F16" s="6">
        <v>88.6</v>
      </c>
      <c r="G16" s="6">
        <v>89.9</v>
      </c>
    </row>
    <row r="17" spans="1:7" x14ac:dyDescent="0.25">
      <c r="A17" t="s">
        <v>205</v>
      </c>
      <c r="B17" s="6">
        <v>6.3</v>
      </c>
      <c r="C17" s="6">
        <v>6.8</v>
      </c>
      <c r="D17" s="6">
        <v>6.6</v>
      </c>
      <c r="E17" s="6">
        <v>93.7</v>
      </c>
      <c r="F17" s="6">
        <v>93.2</v>
      </c>
      <c r="G17" s="6">
        <v>93.4</v>
      </c>
    </row>
    <row r="18" spans="1:7" x14ac:dyDescent="0.25">
      <c r="A18" t="s">
        <v>206</v>
      </c>
      <c r="B18" s="6" t="s">
        <v>222</v>
      </c>
      <c r="C18" s="6" t="s">
        <v>222</v>
      </c>
      <c r="D18" s="6">
        <v>7.7</v>
      </c>
      <c r="E18" s="6" t="s">
        <v>222</v>
      </c>
      <c r="F18" s="6" t="s">
        <v>222</v>
      </c>
      <c r="G18" s="6">
        <v>92.3</v>
      </c>
    </row>
    <row r="19" spans="1:7" x14ac:dyDescent="0.25">
      <c r="A19" t="s">
        <v>207</v>
      </c>
      <c r="B19" s="6">
        <v>10.199999999999999</v>
      </c>
      <c r="C19" s="6">
        <v>5.4</v>
      </c>
      <c r="D19" s="6">
        <v>6.7</v>
      </c>
      <c r="E19" s="6">
        <v>89.8</v>
      </c>
      <c r="F19" s="6">
        <v>94.6</v>
      </c>
      <c r="G19" s="6">
        <v>93.3</v>
      </c>
    </row>
    <row r="20" spans="1:7" x14ac:dyDescent="0.25">
      <c r="A20" t="s">
        <v>208</v>
      </c>
      <c r="B20" s="6" t="s">
        <v>222</v>
      </c>
      <c r="C20" s="6">
        <v>2.8</v>
      </c>
      <c r="D20" s="6">
        <v>1.8</v>
      </c>
      <c r="E20" s="6" t="s">
        <v>222</v>
      </c>
      <c r="F20" s="6">
        <v>97.2</v>
      </c>
      <c r="G20" s="6">
        <v>98.2</v>
      </c>
    </row>
    <row r="21" spans="1:7" x14ac:dyDescent="0.25">
      <c r="A21" t="s">
        <v>210</v>
      </c>
      <c r="B21" s="6">
        <v>1.7</v>
      </c>
      <c r="C21" s="6">
        <v>11.4</v>
      </c>
      <c r="D21" s="6">
        <v>7.5</v>
      </c>
      <c r="E21" s="6">
        <v>98.3</v>
      </c>
      <c r="F21" s="6">
        <v>88.6</v>
      </c>
      <c r="G21" s="6">
        <v>92.5</v>
      </c>
    </row>
    <row r="22" spans="1:7" x14ac:dyDescent="0.25">
      <c r="A22" t="s">
        <v>211</v>
      </c>
      <c r="B22" s="6" t="s">
        <v>222</v>
      </c>
      <c r="C22" s="6">
        <v>7.7</v>
      </c>
      <c r="D22" s="6">
        <v>6.1</v>
      </c>
      <c r="E22" s="6" t="s">
        <v>222</v>
      </c>
      <c r="F22" s="6">
        <v>92.3</v>
      </c>
      <c r="G22" s="6">
        <v>93.9</v>
      </c>
    </row>
    <row r="23" spans="1:7" x14ac:dyDescent="0.25">
      <c r="A23" t="s">
        <v>212</v>
      </c>
      <c r="B23" t="s">
        <v>159</v>
      </c>
      <c r="C23" t="s">
        <v>222</v>
      </c>
      <c r="D23" t="s">
        <v>222</v>
      </c>
      <c r="E23" t="s">
        <v>159</v>
      </c>
      <c r="F23" t="s">
        <v>222</v>
      </c>
      <c r="G23" t="s">
        <v>222</v>
      </c>
    </row>
    <row r="24" spans="1:7" x14ac:dyDescent="0.25">
      <c r="A24" s="4" t="s">
        <v>213</v>
      </c>
      <c r="B24" s="4">
        <v>6.9</v>
      </c>
      <c r="C24" s="4">
        <v>6.7</v>
      </c>
      <c r="D24" s="4">
        <v>6.8</v>
      </c>
      <c r="E24" s="4">
        <v>93.1</v>
      </c>
      <c r="F24" s="4">
        <v>93.3</v>
      </c>
      <c r="G24" s="4">
        <v>93.2</v>
      </c>
    </row>
    <row r="26" spans="1:7" x14ac:dyDescent="0.25">
      <c r="A26" t="s">
        <v>171</v>
      </c>
    </row>
    <row r="27" spans="1:7" x14ac:dyDescent="0.25">
      <c r="A27" t="s">
        <v>225</v>
      </c>
    </row>
    <row r="28" spans="1:7" x14ac:dyDescent="0.25">
      <c r="A28" t="s">
        <v>235</v>
      </c>
    </row>
    <row r="29" spans="1:7" x14ac:dyDescent="0.25">
      <c r="A29" t="s">
        <v>236</v>
      </c>
    </row>
    <row r="31" spans="1:7" x14ac:dyDescent="0.25">
      <c r="A31" t="s">
        <v>179</v>
      </c>
    </row>
    <row r="32" spans="1:7" x14ac:dyDescent="0.25">
      <c r="A32" t="s">
        <v>1626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2"/>
  <sheetViews>
    <sheetView workbookViewId="0"/>
  </sheetViews>
  <sheetFormatPr defaultColWidth="11.42578125" defaultRowHeight="15" x14ac:dyDescent="0.25"/>
  <cols>
    <col min="1" max="1" width="45.7109375" customWidth="1"/>
    <col min="2" max="2" width="90.7109375" customWidth="1"/>
  </cols>
  <sheetData>
    <row r="1" spans="1:3" x14ac:dyDescent="0.25">
      <c r="A1" s="4" t="s">
        <v>80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1627</v>
      </c>
    </row>
    <row r="3" spans="1:3" x14ac:dyDescent="0.25">
      <c r="A3" t="s">
        <v>1628</v>
      </c>
      <c r="B3" s="6">
        <v>10.9</v>
      </c>
    </row>
    <row r="4" spans="1:3" x14ac:dyDescent="0.25">
      <c r="A4" t="s">
        <v>1629</v>
      </c>
      <c r="B4" s="6">
        <v>3.1</v>
      </c>
    </row>
    <row r="5" spans="1:3" x14ac:dyDescent="0.25">
      <c r="A5" t="s">
        <v>1630</v>
      </c>
      <c r="B5" s="6">
        <v>4.5999999999999996</v>
      </c>
    </row>
    <row r="6" spans="1:3" x14ac:dyDescent="0.25">
      <c r="A6" t="s">
        <v>1631</v>
      </c>
      <c r="B6" s="6">
        <v>2.5</v>
      </c>
    </row>
    <row r="7" spans="1:3" x14ac:dyDescent="0.25">
      <c r="A7" t="s">
        <v>1632</v>
      </c>
      <c r="B7" s="6">
        <v>2</v>
      </c>
    </row>
    <row r="8" spans="1:3" x14ac:dyDescent="0.25">
      <c r="A8" t="s">
        <v>1633</v>
      </c>
      <c r="B8" s="6">
        <v>31.4</v>
      </c>
    </row>
    <row r="9" spans="1:3" x14ac:dyDescent="0.25">
      <c r="A9" t="s">
        <v>1634</v>
      </c>
      <c r="B9" s="6">
        <v>9.1</v>
      </c>
    </row>
    <row r="10" spans="1:3" x14ac:dyDescent="0.25">
      <c r="A10" t="s">
        <v>1635</v>
      </c>
      <c r="B10" s="6">
        <v>6.4</v>
      </c>
    </row>
    <row r="11" spans="1:3" x14ac:dyDescent="0.25">
      <c r="A11" t="s">
        <v>1636</v>
      </c>
      <c r="B11" s="6">
        <v>21.4</v>
      </c>
    </row>
    <row r="12" spans="1:3" x14ac:dyDescent="0.25">
      <c r="A12" t="s">
        <v>1637</v>
      </c>
      <c r="B12" s="6">
        <v>6.1</v>
      </c>
    </row>
    <row r="13" spans="1:3" x14ac:dyDescent="0.25">
      <c r="A13" t="s">
        <v>1638</v>
      </c>
      <c r="B13" s="6">
        <v>0.3</v>
      </c>
    </row>
    <row r="14" spans="1:3" x14ac:dyDescent="0.25">
      <c r="A14" t="s">
        <v>1639</v>
      </c>
      <c r="B14" s="6">
        <v>1.9</v>
      </c>
    </row>
    <row r="15" spans="1:3" x14ac:dyDescent="0.25">
      <c r="A15" t="s">
        <v>1640</v>
      </c>
      <c r="B15">
        <v>0.2</v>
      </c>
    </row>
    <row r="16" spans="1:3" x14ac:dyDescent="0.25">
      <c r="A16" s="4" t="s">
        <v>213</v>
      </c>
      <c r="B16" s="4">
        <v>100</v>
      </c>
    </row>
    <row r="18" spans="1:1" x14ac:dyDescent="0.25">
      <c r="A18" t="s">
        <v>171</v>
      </c>
    </row>
    <row r="19" spans="1:1" x14ac:dyDescent="0.25">
      <c r="A19" t="s">
        <v>1641</v>
      </c>
    </row>
    <row r="21" spans="1:1" x14ac:dyDescent="0.25">
      <c r="A21" t="s">
        <v>179</v>
      </c>
    </row>
    <row r="22" spans="1:1" x14ac:dyDescent="0.25">
      <c r="A22" t="s">
        <v>1642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2"/>
  <sheetViews>
    <sheetView workbookViewId="0"/>
  </sheetViews>
  <sheetFormatPr defaultColWidth="11.42578125" defaultRowHeight="15" x14ac:dyDescent="0.25"/>
  <cols>
    <col min="1" max="1" width="45.7109375" customWidth="1"/>
    <col min="2" max="2" width="90.7109375" customWidth="1"/>
  </cols>
  <sheetData>
    <row r="1" spans="1:3" x14ac:dyDescent="0.25">
      <c r="A1" s="4" t="s">
        <v>81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1627</v>
      </c>
    </row>
    <row r="3" spans="1:3" x14ac:dyDescent="0.25">
      <c r="A3" t="s">
        <v>1628</v>
      </c>
      <c r="B3" s="6">
        <v>4.7</v>
      </c>
    </row>
    <row r="4" spans="1:3" x14ac:dyDescent="0.25">
      <c r="A4" t="s">
        <v>1629</v>
      </c>
      <c r="B4" s="6">
        <v>6.9</v>
      </c>
    </row>
    <row r="5" spans="1:3" x14ac:dyDescent="0.25">
      <c r="A5" t="s">
        <v>1630</v>
      </c>
      <c r="B5" s="6">
        <v>3.4</v>
      </c>
    </row>
    <row r="6" spans="1:3" x14ac:dyDescent="0.25">
      <c r="A6" t="s">
        <v>1631</v>
      </c>
      <c r="B6" s="6">
        <v>1.2</v>
      </c>
    </row>
    <row r="7" spans="1:3" x14ac:dyDescent="0.25">
      <c r="A7" t="s">
        <v>1632</v>
      </c>
      <c r="B7" s="6">
        <v>1.3</v>
      </c>
    </row>
    <row r="8" spans="1:3" x14ac:dyDescent="0.25">
      <c r="A8" t="s">
        <v>1633</v>
      </c>
      <c r="B8" s="6">
        <v>30.9</v>
      </c>
    </row>
    <row r="9" spans="1:3" x14ac:dyDescent="0.25">
      <c r="A9" t="s">
        <v>1634</v>
      </c>
      <c r="B9" s="6">
        <v>12.5</v>
      </c>
    </row>
    <row r="10" spans="1:3" x14ac:dyDescent="0.25">
      <c r="A10" t="s">
        <v>1635</v>
      </c>
      <c r="B10" s="6">
        <v>14</v>
      </c>
    </row>
    <row r="11" spans="1:3" x14ac:dyDescent="0.25">
      <c r="A11" t="s">
        <v>1636</v>
      </c>
      <c r="B11" s="6">
        <v>18.899999999999999</v>
      </c>
    </row>
    <row r="12" spans="1:3" x14ac:dyDescent="0.25">
      <c r="A12" t="s">
        <v>1637</v>
      </c>
      <c r="B12" s="6">
        <v>2.7</v>
      </c>
    </row>
    <row r="13" spans="1:3" x14ac:dyDescent="0.25">
      <c r="A13" t="s">
        <v>1638</v>
      </c>
      <c r="B13" s="6">
        <v>0.5</v>
      </c>
    </row>
    <row r="14" spans="1:3" x14ac:dyDescent="0.25">
      <c r="A14" t="s">
        <v>1639</v>
      </c>
      <c r="B14" s="6">
        <v>2.8</v>
      </c>
    </row>
    <row r="15" spans="1:3" x14ac:dyDescent="0.25">
      <c r="A15" t="s">
        <v>1640</v>
      </c>
      <c r="B15">
        <v>0.2</v>
      </c>
    </row>
    <row r="16" spans="1:3" x14ac:dyDescent="0.25">
      <c r="A16" s="4" t="s">
        <v>213</v>
      </c>
      <c r="B16" s="4">
        <v>100</v>
      </c>
    </row>
    <row r="18" spans="1:1" x14ac:dyDescent="0.25">
      <c r="A18" t="s">
        <v>171</v>
      </c>
    </row>
    <row r="19" spans="1:1" x14ac:dyDescent="0.25">
      <c r="A19" t="s">
        <v>1644</v>
      </c>
    </row>
    <row r="21" spans="1:1" x14ac:dyDescent="0.25">
      <c r="A21" t="s">
        <v>179</v>
      </c>
    </row>
    <row r="22" spans="1:1" x14ac:dyDescent="0.25">
      <c r="A22" t="s">
        <v>1642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22"/>
  <sheetViews>
    <sheetView workbookViewId="0"/>
  </sheetViews>
  <sheetFormatPr defaultColWidth="11.42578125" defaultRowHeight="15" x14ac:dyDescent="0.25"/>
  <cols>
    <col min="1" max="1" width="45.7109375" customWidth="1"/>
    <col min="2" max="2" width="90.7109375" customWidth="1"/>
  </cols>
  <sheetData>
    <row r="1" spans="1:3" x14ac:dyDescent="0.25">
      <c r="A1" s="4" t="s">
        <v>82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1627</v>
      </c>
    </row>
    <row r="3" spans="1:3" x14ac:dyDescent="0.25">
      <c r="A3" t="s">
        <v>1628</v>
      </c>
      <c r="B3" s="6">
        <v>17.5</v>
      </c>
    </row>
    <row r="4" spans="1:3" x14ac:dyDescent="0.25">
      <c r="A4" t="s">
        <v>1629</v>
      </c>
      <c r="B4" s="6">
        <v>4.8</v>
      </c>
    </row>
    <row r="5" spans="1:3" x14ac:dyDescent="0.25">
      <c r="A5" t="s">
        <v>1630</v>
      </c>
      <c r="B5" s="6">
        <v>11.6</v>
      </c>
    </row>
    <row r="6" spans="1:3" x14ac:dyDescent="0.25">
      <c r="A6" t="s">
        <v>1631</v>
      </c>
      <c r="B6" s="6">
        <v>0.5</v>
      </c>
    </row>
    <row r="7" spans="1:3" x14ac:dyDescent="0.25">
      <c r="A7" t="s">
        <v>1632</v>
      </c>
      <c r="B7" s="6">
        <v>0.5</v>
      </c>
    </row>
    <row r="8" spans="1:3" x14ac:dyDescent="0.25">
      <c r="A8" t="s">
        <v>1633</v>
      </c>
      <c r="B8" s="6">
        <v>21.7</v>
      </c>
    </row>
    <row r="9" spans="1:3" x14ac:dyDescent="0.25">
      <c r="A9" t="s">
        <v>1634</v>
      </c>
      <c r="B9" s="6">
        <v>13.8</v>
      </c>
    </row>
    <row r="10" spans="1:3" x14ac:dyDescent="0.25">
      <c r="A10" t="s">
        <v>1635</v>
      </c>
      <c r="B10" s="6">
        <v>6.3</v>
      </c>
    </row>
    <row r="11" spans="1:3" x14ac:dyDescent="0.25">
      <c r="A11" t="s">
        <v>1636</v>
      </c>
      <c r="B11" s="6">
        <v>15.3</v>
      </c>
    </row>
    <row r="12" spans="1:3" x14ac:dyDescent="0.25">
      <c r="A12" t="s">
        <v>1637</v>
      </c>
      <c r="B12" s="6">
        <v>5.3</v>
      </c>
    </row>
    <row r="13" spans="1:3" x14ac:dyDescent="0.25">
      <c r="A13" t="s">
        <v>1638</v>
      </c>
      <c r="B13" s="6">
        <v>0</v>
      </c>
    </row>
    <row r="14" spans="1:3" x14ac:dyDescent="0.25">
      <c r="A14" t="s">
        <v>1639</v>
      </c>
      <c r="B14" s="6">
        <v>2.1</v>
      </c>
    </row>
    <row r="15" spans="1:3" x14ac:dyDescent="0.25">
      <c r="A15" t="s">
        <v>1640</v>
      </c>
      <c r="B15">
        <v>0.5</v>
      </c>
    </row>
    <row r="16" spans="1:3" x14ac:dyDescent="0.25">
      <c r="A16" s="4" t="s">
        <v>213</v>
      </c>
      <c r="B16" s="4">
        <v>100</v>
      </c>
    </row>
    <row r="18" spans="1:1" x14ac:dyDescent="0.25">
      <c r="A18" t="s">
        <v>171</v>
      </c>
    </row>
    <row r="19" spans="1:1" x14ac:dyDescent="0.25">
      <c r="A19" t="s">
        <v>1645</v>
      </c>
    </row>
    <row r="21" spans="1:1" x14ac:dyDescent="0.25">
      <c r="A21" t="s">
        <v>179</v>
      </c>
    </row>
    <row r="22" spans="1:1" x14ac:dyDescent="0.25">
      <c r="A22" t="s">
        <v>1642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workbookViewId="0"/>
  </sheetViews>
  <sheetFormatPr defaultColWidth="11.42578125" defaultRowHeight="15" x14ac:dyDescent="0.25"/>
  <cols>
    <col min="1" max="1" width="35.7109375" customWidth="1"/>
    <col min="2" max="7" width="30.7109375" customWidth="1"/>
  </cols>
  <sheetData>
    <row r="1" spans="1:8" x14ac:dyDescent="0.25">
      <c r="A1" s="4" t="s">
        <v>12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</row>
    <row r="3" spans="1:8" x14ac:dyDescent="0.25">
      <c r="A3" t="s">
        <v>232</v>
      </c>
      <c r="B3" s="6">
        <v>69.099999999999994</v>
      </c>
      <c r="C3" s="6">
        <v>68.5</v>
      </c>
      <c r="D3" s="6">
        <v>68.7</v>
      </c>
      <c r="E3" s="6">
        <v>68.2</v>
      </c>
      <c r="F3" s="6">
        <v>69.400000000000006</v>
      </c>
      <c r="G3" s="6">
        <v>68.900000000000006</v>
      </c>
    </row>
    <row r="4" spans="1:8" x14ac:dyDescent="0.25">
      <c r="A4" t="s">
        <v>233</v>
      </c>
      <c r="B4">
        <v>83</v>
      </c>
      <c r="C4">
        <v>86.2</v>
      </c>
      <c r="D4">
        <v>85.1</v>
      </c>
      <c r="E4">
        <v>82.3</v>
      </c>
      <c r="F4">
        <v>86.1</v>
      </c>
      <c r="G4">
        <v>84.8</v>
      </c>
    </row>
    <row r="5" spans="1:8" x14ac:dyDescent="0.25">
      <c r="A5" t="s">
        <v>168</v>
      </c>
      <c r="B5">
        <v>91.5</v>
      </c>
      <c r="C5">
        <v>91.4</v>
      </c>
      <c r="D5">
        <v>91.4</v>
      </c>
      <c r="E5">
        <v>91.6</v>
      </c>
      <c r="F5">
        <v>92.3</v>
      </c>
      <c r="G5">
        <v>92</v>
      </c>
    </row>
    <row r="7" spans="1:8" x14ac:dyDescent="0.25">
      <c r="A7" t="s">
        <v>171</v>
      </c>
    </row>
    <row r="8" spans="1:8" x14ac:dyDescent="0.25">
      <c r="A8" t="s">
        <v>234</v>
      </c>
    </row>
    <row r="9" spans="1:8" x14ac:dyDescent="0.25">
      <c r="A9" t="s">
        <v>235</v>
      </c>
    </row>
    <row r="10" spans="1:8" x14ac:dyDescent="0.25">
      <c r="A10" t="s">
        <v>236</v>
      </c>
    </row>
    <row r="11" spans="1:8" x14ac:dyDescent="0.25">
      <c r="A11" t="s">
        <v>176</v>
      </c>
    </row>
    <row r="12" spans="1:8" x14ac:dyDescent="0.25">
      <c r="A12" t="s">
        <v>237</v>
      </c>
    </row>
    <row r="14" spans="1:8" x14ac:dyDescent="0.25">
      <c r="A14" t="s">
        <v>179</v>
      </c>
    </row>
    <row r="15" spans="1:8" x14ac:dyDescent="0.25">
      <c r="A15" t="s">
        <v>180</v>
      </c>
    </row>
    <row r="16" spans="1:8" x14ac:dyDescent="0.25">
      <c r="A16" t="s">
        <v>181</v>
      </c>
    </row>
    <row r="17" spans="1:1" x14ac:dyDescent="0.25">
      <c r="A17" t="s">
        <v>182</v>
      </c>
    </row>
  </sheetData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39"/>
  <sheetViews>
    <sheetView workbookViewId="0"/>
  </sheetViews>
  <sheetFormatPr defaultColWidth="11.42578125" defaultRowHeight="15" x14ac:dyDescent="0.25"/>
  <cols>
    <col min="1" max="1" width="31.7109375" customWidth="1"/>
    <col min="2" max="3" width="45.7109375" customWidth="1"/>
  </cols>
  <sheetData>
    <row r="1" spans="1:4" x14ac:dyDescent="0.25">
      <c r="A1" s="4" t="s">
        <v>83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1646</v>
      </c>
      <c r="C2" s="5" t="s">
        <v>1647</v>
      </c>
    </row>
    <row r="3" spans="1:4" x14ac:dyDescent="0.25">
      <c r="A3" t="s">
        <v>1537</v>
      </c>
      <c r="B3" s="6">
        <v>21.4</v>
      </c>
      <c r="C3" s="6">
        <v>78.599999999999994</v>
      </c>
    </row>
    <row r="4" spans="1:4" x14ac:dyDescent="0.25">
      <c r="A4" t="s">
        <v>1538</v>
      </c>
      <c r="B4" s="6">
        <v>21</v>
      </c>
      <c r="C4" s="6">
        <v>79</v>
      </c>
    </row>
    <row r="5" spans="1:4" x14ac:dyDescent="0.25">
      <c r="A5" t="s">
        <v>243</v>
      </c>
      <c r="B5" s="6">
        <v>23.2</v>
      </c>
      <c r="C5" s="6">
        <v>76.8</v>
      </c>
    </row>
    <row r="6" spans="1:4" x14ac:dyDescent="0.25">
      <c r="A6" t="s">
        <v>244</v>
      </c>
      <c r="B6" s="6">
        <v>12.7</v>
      </c>
      <c r="C6" s="6">
        <v>87.3</v>
      </c>
    </row>
    <row r="7" spans="1:4" x14ac:dyDescent="0.25">
      <c r="A7" t="s">
        <v>245</v>
      </c>
      <c r="B7" s="6">
        <v>21.3</v>
      </c>
      <c r="C7" s="6">
        <v>78.7</v>
      </c>
    </row>
    <row r="8" spans="1:4" x14ac:dyDescent="0.25">
      <c r="A8" t="s">
        <v>337</v>
      </c>
      <c r="B8" s="6">
        <v>21.1</v>
      </c>
      <c r="C8" s="6">
        <v>78.900000000000006</v>
      </c>
    </row>
    <row r="9" spans="1:4" x14ac:dyDescent="0.25">
      <c r="A9" t="s">
        <v>338</v>
      </c>
      <c r="B9" s="6">
        <v>21</v>
      </c>
      <c r="C9" s="6">
        <v>79</v>
      </c>
    </row>
    <row r="10" spans="1:4" x14ac:dyDescent="0.25">
      <c r="A10" t="s">
        <v>339</v>
      </c>
      <c r="B10" s="6">
        <v>27.5</v>
      </c>
      <c r="C10" s="6">
        <v>72.5</v>
      </c>
    </row>
    <row r="11" spans="1:4" x14ac:dyDescent="0.25">
      <c r="A11" t="s">
        <v>340</v>
      </c>
      <c r="B11" s="6">
        <v>25.9</v>
      </c>
      <c r="C11" s="6">
        <v>74.099999999999994</v>
      </c>
    </row>
    <row r="12" spans="1:4" x14ac:dyDescent="0.25">
      <c r="A12" t="s">
        <v>250</v>
      </c>
      <c r="B12" s="6">
        <v>20.6</v>
      </c>
      <c r="C12" s="6">
        <v>79.400000000000006</v>
      </c>
    </row>
    <row r="13" spans="1:4" x14ac:dyDescent="0.25">
      <c r="A13" t="s">
        <v>341</v>
      </c>
      <c r="B13" s="6">
        <v>22.3</v>
      </c>
      <c r="C13" s="6">
        <v>77.7</v>
      </c>
    </row>
    <row r="14" spans="1:4" x14ac:dyDescent="0.25">
      <c r="A14" t="s">
        <v>342</v>
      </c>
      <c r="B14" s="6">
        <v>14.4</v>
      </c>
      <c r="C14" s="6">
        <v>85.6</v>
      </c>
    </row>
    <row r="15" spans="1:4" x14ac:dyDescent="0.25">
      <c r="A15" t="s">
        <v>253</v>
      </c>
      <c r="B15" s="6">
        <v>22.6</v>
      </c>
      <c r="C15" s="6">
        <v>77.400000000000006</v>
      </c>
    </row>
    <row r="16" spans="1:4" x14ac:dyDescent="0.25">
      <c r="A16" t="s">
        <v>254</v>
      </c>
      <c r="B16" s="6">
        <v>20.6</v>
      </c>
      <c r="C16" s="6">
        <v>79.400000000000006</v>
      </c>
    </row>
    <row r="17" spans="1:3" x14ac:dyDescent="0.25">
      <c r="A17" t="s">
        <v>255</v>
      </c>
      <c r="B17" s="6">
        <v>20</v>
      </c>
      <c r="C17" s="6">
        <v>80</v>
      </c>
    </row>
    <row r="18" spans="1:3" x14ac:dyDescent="0.25">
      <c r="A18" t="s">
        <v>256</v>
      </c>
      <c r="B18" s="6">
        <v>21.5</v>
      </c>
      <c r="C18" s="6">
        <v>78.5</v>
      </c>
    </row>
    <row r="19" spans="1:3" x14ac:dyDescent="0.25">
      <c r="A19" t="s">
        <v>343</v>
      </c>
      <c r="B19">
        <v>19.899999999999999</v>
      </c>
      <c r="C19">
        <v>80.099999999999994</v>
      </c>
    </row>
    <row r="20" spans="1:3" x14ac:dyDescent="0.25">
      <c r="A20" s="4" t="s">
        <v>213</v>
      </c>
      <c r="B20" s="4">
        <v>21.1</v>
      </c>
      <c r="C20" s="4">
        <v>78.900000000000006</v>
      </c>
    </row>
    <row r="22" spans="1:3" x14ac:dyDescent="0.25">
      <c r="A22" t="s">
        <v>171</v>
      </c>
    </row>
    <row r="23" spans="1:3" x14ac:dyDescent="0.25">
      <c r="A23" t="s">
        <v>234</v>
      </c>
    </row>
    <row r="25" spans="1:3" x14ac:dyDescent="0.25">
      <c r="A25" t="s">
        <v>179</v>
      </c>
    </row>
    <row r="26" spans="1:3" x14ac:dyDescent="0.25">
      <c r="A26" t="s">
        <v>1626</v>
      </c>
    </row>
    <row r="27" spans="1:3" x14ac:dyDescent="0.25">
      <c r="A27" t="s">
        <v>1648</v>
      </c>
    </row>
    <row r="28" spans="1:3" x14ac:dyDescent="0.25">
      <c r="A28" t="s">
        <v>259</v>
      </c>
    </row>
    <row r="29" spans="1:3" x14ac:dyDescent="0.25">
      <c r="A29" t="s">
        <v>260</v>
      </c>
    </row>
    <row r="30" spans="1:3" x14ac:dyDescent="0.25">
      <c r="A30" t="s">
        <v>261</v>
      </c>
    </row>
    <row r="31" spans="1:3" x14ac:dyDescent="0.25">
      <c r="A31" t="s">
        <v>262</v>
      </c>
    </row>
    <row r="32" spans="1:3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8" spans="1:1" x14ac:dyDescent="0.25">
      <c r="A38" t="s">
        <v>219</v>
      </c>
    </row>
    <row r="39" spans="1:1" x14ac:dyDescent="0.25">
      <c r="A39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41"/>
  <sheetViews>
    <sheetView workbookViewId="0"/>
  </sheetViews>
  <sheetFormatPr defaultColWidth="11.42578125" defaultRowHeight="15" x14ac:dyDescent="0.25"/>
  <cols>
    <col min="1" max="1" width="31.7109375" customWidth="1"/>
    <col min="2" max="3" width="45.7109375" customWidth="1"/>
  </cols>
  <sheetData>
    <row r="1" spans="1:4" x14ac:dyDescent="0.25">
      <c r="A1" s="4" t="s">
        <v>84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1649</v>
      </c>
      <c r="C2" s="5" t="s">
        <v>1650</v>
      </c>
    </row>
    <row r="3" spans="1:4" x14ac:dyDescent="0.25">
      <c r="A3" t="s">
        <v>1537</v>
      </c>
      <c r="B3" s="6">
        <v>8.5</v>
      </c>
      <c r="C3" s="6">
        <v>6.9</v>
      </c>
    </row>
    <row r="4" spans="1:4" x14ac:dyDescent="0.25">
      <c r="A4" t="s">
        <v>1538</v>
      </c>
      <c r="B4" s="6">
        <v>7.1</v>
      </c>
      <c r="C4" s="6">
        <v>6.7</v>
      </c>
    </row>
    <row r="5" spans="1:4" x14ac:dyDescent="0.25">
      <c r="A5" t="s">
        <v>243</v>
      </c>
      <c r="B5" s="6">
        <v>8.1999999999999993</v>
      </c>
      <c r="C5" s="6">
        <v>9.3000000000000007</v>
      </c>
    </row>
    <row r="6" spans="1:4" x14ac:dyDescent="0.25">
      <c r="A6" t="s">
        <v>244</v>
      </c>
      <c r="B6" s="6">
        <v>7.2</v>
      </c>
      <c r="C6" s="6">
        <v>5.5</v>
      </c>
    </row>
    <row r="7" spans="1:4" x14ac:dyDescent="0.25">
      <c r="A7" t="s">
        <v>245</v>
      </c>
      <c r="B7" s="6">
        <v>16.100000000000001</v>
      </c>
      <c r="C7" s="6">
        <v>13.2</v>
      </c>
    </row>
    <row r="8" spans="1:4" x14ac:dyDescent="0.25">
      <c r="A8" t="s">
        <v>337</v>
      </c>
      <c r="B8" s="6">
        <v>7.5</v>
      </c>
      <c r="C8" s="6">
        <v>6.7</v>
      </c>
    </row>
    <row r="9" spans="1:4" x14ac:dyDescent="0.25">
      <c r="A9" t="s">
        <v>338</v>
      </c>
      <c r="B9" s="6">
        <v>7.5</v>
      </c>
      <c r="C9" s="6">
        <v>6.6</v>
      </c>
    </row>
    <row r="10" spans="1:4" x14ac:dyDescent="0.25">
      <c r="A10" t="s">
        <v>339</v>
      </c>
      <c r="B10" s="6">
        <v>10.4</v>
      </c>
      <c r="C10" s="6">
        <v>8.6</v>
      </c>
    </row>
    <row r="11" spans="1:4" x14ac:dyDescent="0.25">
      <c r="A11" t="s">
        <v>340</v>
      </c>
      <c r="B11" s="6">
        <v>11.1</v>
      </c>
      <c r="C11" s="6">
        <v>7.2</v>
      </c>
    </row>
    <row r="12" spans="1:4" x14ac:dyDescent="0.25">
      <c r="A12" t="s">
        <v>250</v>
      </c>
      <c r="B12" s="6">
        <v>7.3</v>
      </c>
      <c r="C12" s="6">
        <v>6.7</v>
      </c>
    </row>
    <row r="13" spans="1:4" x14ac:dyDescent="0.25">
      <c r="A13" t="s">
        <v>341</v>
      </c>
      <c r="B13" s="6">
        <v>7.2</v>
      </c>
      <c r="C13" s="6">
        <v>6.8</v>
      </c>
    </row>
    <row r="14" spans="1:4" x14ac:dyDescent="0.25">
      <c r="A14" t="s">
        <v>342</v>
      </c>
      <c r="B14" s="6">
        <v>8</v>
      </c>
      <c r="C14" s="6">
        <v>6.3</v>
      </c>
    </row>
    <row r="15" spans="1:4" x14ac:dyDescent="0.25">
      <c r="A15" t="s">
        <v>253</v>
      </c>
      <c r="B15" s="6">
        <v>7.3</v>
      </c>
      <c r="C15" s="6">
        <v>6.3</v>
      </c>
    </row>
    <row r="16" spans="1:4" x14ac:dyDescent="0.25">
      <c r="A16" t="s">
        <v>254</v>
      </c>
      <c r="B16" s="6">
        <v>7.6</v>
      </c>
      <c r="C16" s="6">
        <v>6.7</v>
      </c>
    </row>
    <row r="17" spans="1:3" x14ac:dyDescent="0.25">
      <c r="A17" t="s">
        <v>255</v>
      </c>
      <c r="B17" s="6">
        <v>8.3000000000000007</v>
      </c>
      <c r="C17" s="6">
        <v>9.1</v>
      </c>
    </row>
    <row r="18" spans="1:3" x14ac:dyDescent="0.25">
      <c r="A18" t="s">
        <v>256</v>
      </c>
      <c r="B18" s="6">
        <v>7.7</v>
      </c>
      <c r="C18" s="6">
        <v>6.9</v>
      </c>
    </row>
    <row r="19" spans="1:3" x14ac:dyDescent="0.25">
      <c r="A19" t="s">
        <v>343</v>
      </c>
      <c r="B19">
        <v>7.2</v>
      </c>
      <c r="C19">
        <v>5.8</v>
      </c>
    </row>
    <row r="20" spans="1:3" x14ac:dyDescent="0.25">
      <c r="A20" s="4" t="s">
        <v>213</v>
      </c>
      <c r="B20" s="4">
        <v>7.6</v>
      </c>
      <c r="C20" s="4">
        <v>6.8</v>
      </c>
    </row>
    <row r="22" spans="1:3" x14ac:dyDescent="0.25">
      <c r="A22" t="s">
        <v>171</v>
      </c>
    </row>
    <row r="23" spans="1:3" x14ac:dyDescent="0.25">
      <c r="A23" t="s">
        <v>1651</v>
      </c>
    </row>
    <row r="24" spans="1:3" x14ac:dyDescent="0.25">
      <c r="A24" t="s">
        <v>174</v>
      </c>
    </row>
    <row r="25" spans="1:3" x14ac:dyDescent="0.25">
      <c r="A25" t="s">
        <v>175</v>
      </c>
    </row>
    <row r="27" spans="1:3" x14ac:dyDescent="0.25">
      <c r="A27" t="s">
        <v>179</v>
      </c>
    </row>
    <row r="28" spans="1:3" x14ac:dyDescent="0.25">
      <c r="A28" t="s">
        <v>1642</v>
      </c>
    </row>
    <row r="29" spans="1:3" x14ac:dyDescent="0.25">
      <c r="A29" t="s">
        <v>1648</v>
      </c>
    </row>
    <row r="30" spans="1:3" x14ac:dyDescent="0.25">
      <c r="A30" t="s">
        <v>259</v>
      </c>
    </row>
    <row r="31" spans="1:3" x14ac:dyDescent="0.25">
      <c r="A31" t="s">
        <v>260</v>
      </c>
    </row>
    <row r="32" spans="1:3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40" spans="1:1" x14ac:dyDescent="0.25">
      <c r="A40" t="s">
        <v>219</v>
      </c>
    </row>
    <row r="41" spans="1:1" x14ac:dyDescent="0.25">
      <c r="A41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D9"/>
  <sheetViews>
    <sheetView workbookViewId="0"/>
  </sheetViews>
  <sheetFormatPr defaultColWidth="11.42578125" defaultRowHeight="15" x14ac:dyDescent="0.25"/>
  <cols>
    <col min="1" max="1" width="20.7109375" customWidth="1"/>
    <col min="2" max="3" width="45.7109375" customWidth="1"/>
  </cols>
  <sheetData>
    <row r="1" spans="1:4" x14ac:dyDescent="0.25">
      <c r="A1" s="4" t="s">
        <v>87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3" t="s">
        <v>1652</v>
      </c>
      <c r="C2" s="3" t="s">
        <v>1653</v>
      </c>
    </row>
    <row r="3" spans="1:4" x14ac:dyDescent="0.25">
      <c r="A3" t="s">
        <v>1654</v>
      </c>
      <c r="B3">
        <v>80.7</v>
      </c>
      <c r="C3">
        <v>77.900000000000006</v>
      </c>
    </row>
    <row r="5" spans="1:4" x14ac:dyDescent="0.25">
      <c r="A5" t="s">
        <v>171</v>
      </c>
    </row>
    <row r="6" spans="1:4" x14ac:dyDescent="0.25">
      <c r="A6" t="s">
        <v>1655</v>
      </c>
    </row>
    <row r="8" spans="1:4" x14ac:dyDescent="0.25">
      <c r="A8" t="s">
        <v>179</v>
      </c>
    </row>
    <row r="9" spans="1:4" x14ac:dyDescent="0.25">
      <c r="A9" t="s">
        <v>1656</v>
      </c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D9"/>
  <sheetViews>
    <sheetView workbookViewId="0"/>
  </sheetViews>
  <sheetFormatPr defaultColWidth="11.42578125" defaultRowHeight="15" x14ac:dyDescent="0.25"/>
  <cols>
    <col min="1" max="1" width="20.7109375" customWidth="1"/>
    <col min="2" max="3" width="45.7109375" customWidth="1"/>
  </cols>
  <sheetData>
    <row r="1" spans="1:4" x14ac:dyDescent="0.25">
      <c r="A1" s="4" t="s">
        <v>89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3" t="s">
        <v>1652</v>
      </c>
      <c r="C2" s="3" t="s">
        <v>1653</v>
      </c>
    </row>
    <row r="3" spans="1:4" x14ac:dyDescent="0.25">
      <c r="A3" t="s">
        <v>1654</v>
      </c>
      <c r="B3">
        <v>81.7</v>
      </c>
      <c r="C3">
        <v>79.8</v>
      </c>
    </row>
    <row r="5" spans="1:4" x14ac:dyDescent="0.25">
      <c r="A5" t="s">
        <v>171</v>
      </c>
    </row>
    <row r="6" spans="1:4" x14ac:dyDescent="0.25">
      <c r="A6" t="s">
        <v>1657</v>
      </c>
    </row>
    <row r="8" spans="1:4" x14ac:dyDescent="0.25">
      <c r="A8" t="s">
        <v>179</v>
      </c>
    </row>
    <row r="9" spans="1:4" x14ac:dyDescent="0.25">
      <c r="A9" t="s">
        <v>1656</v>
      </c>
    </row>
  </sheetData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D23"/>
  <sheetViews>
    <sheetView workbookViewId="0"/>
  </sheetViews>
  <sheetFormatPr defaultColWidth="11.42578125" defaultRowHeight="15" x14ac:dyDescent="0.25"/>
  <cols>
    <col min="1" max="1" width="22.7109375" customWidth="1"/>
    <col min="2" max="3" width="45.7109375" customWidth="1"/>
  </cols>
  <sheetData>
    <row r="1" spans="1:4" x14ac:dyDescent="0.25">
      <c r="A1" s="4" t="s">
        <v>91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1652</v>
      </c>
      <c r="C2" s="5" t="s">
        <v>1653</v>
      </c>
    </row>
    <row r="3" spans="1:4" x14ac:dyDescent="0.25">
      <c r="A3" t="s">
        <v>1654</v>
      </c>
      <c r="B3" s="6">
        <v>85.8</v>
      </c>
      <c r="C3" s="6">
        <v>84.8</v>
      </c>
    </row>
    <row r="4" spans="1:4" x14ac:dyDescent="0.25">
      <c r="A4" t="s">
        <v>1658</v>
      </c>
      <c r="B4" s="6">
        <v>82.3</v>
      </c>
      <c r="C4" s="6">
        <v>83.1</v>
      </c>
    </row>
    <row r="5" spans="1:4" x14ac:dyDescent="0.25">
      <c r="A5" t="s">
        <v>1659</v>
      </c>
      <c r="B5" s="6">
        <v>64.400000000000006</v>
      </c>
      <c r="C5" s="6">
        <v>63.4</v>
      </c>
    </row>
    <row r="6" spans="1:4" x14ac:dyDescent="0.25">
      <c r="A6" t="s">
        <v>1660</v>
      </c>
      <c r="B6" s="6">
        <v>92.5</v>
      </c>
      <c r="C6" s="6">
        <v>94.5</v>
      </c>
    </row>
    <row r="7" spans="1:4" x14ac:dyDescent="0.25">
      <c r="A7" t="s">
        <v>1661</v>
      </c>
      <c r="B7" s="6">
        <v>76.8</v>
      </c>
      <c r="C7" s="6">
        <v>78.8</v>
      </c>
    </row>
    <row r="8" spans="1:4" x14ac:dyDescent="0.25">
      <c r="A8" t="s">
        <v>1662</v>
      </c>
      <c r="B8" s="6">
        <v>81.5</v>
      </c>
      <c r="C8" s="6">
        <v>82.4</v>
      </c>
    </row>
    <row r="9" spans="1:4" x14ac:dyDescent="0.25">
      <c r="A9" t="s">
        <v>1663</v>
      </c>
      <c r="B9">
        <v>91.3</v>
      </c>
      <c r="C9">
        <v>93</v>
      </c>
    </row>
    <row r="10" spans="1:4" x14ac:dyDescent="0.25">
      <c r="A10" t="s">
        <v>1664</v>
      </c>
      <c r="B10">
        <v>57.9</v>
      </c>
      <c r="C10">
        <v>57.1</v>
      </c>
    </row>
    <row r="12" spans="1:4" x14ac:dyDescent="0.25">
      <c r="A12" t="s">
        <v>171</v>
      </c>
    </row>
    <row r="13" spans="1:4" x14ac:dyDescent="0.25">
      <c r="A13" t="s">
        <v>1665</v>
      </c>
    </row>
    <row r="15" spans="1:4" x14ac:dyDescent="0.25">
      <c r="A15" t="s">
        <v>179</v>
      </c>
    </row>
    <row r="16" spans="1:4" x14ac:dyDescent="0.25">
      <c r="A16" t="s">
        <v>1666</v>
      </c>
    </row>
    <row r="17" spans="1:1" x14ac:dyDescent="0.25">
      <c r="A17" t="s">
        <v>1667</v>
      </c>
    </row>
    <row r="18" spans="1:1" x14ac:dyDescent="0.25">
      <c r="A18" t="s">
        <v>1668</v>
      </c>
    </row>
    <row r="19" spans="1:1" x14ac:dyDescent="0.25">
      <c r="A19" t="s">
        <v>1669</v>
      </c>
    </row>
    <row r="20" spans="1:1" x14ac:dyDescent="0.25">
      <c r="A20" t="s">
        <v>1670</v>
      </c>
    </row>
    <row r="21" spans="1:1" x14ac:dyDescent="0.25">
      <c r="A21" t="s">
        <v>1671</v>
      </c>
    </row>
    <row r="22" spans="1:1" x14ac:dyDescent="0.25">
      <c r="A22" t="s">
        <v>1672</v>
      </c>
    </row>
    <row r="23" spans="1:1" x14ac:dyDescent="0.25">
      <c r="A23" t="s">
        <v>1673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D32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93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1674</v>
      </c>
      <c r="C2" s="5" t="s">
        <v>1675</v>
      </c>
    </row>
    <row r="3" spans="1:4" x14ac:dyDescent="0.25">
      <c r="A3" t="s">
        <v>191</v>
      </c>
      <c r="B3" s="6">
        <v>84.1</v>
      </c>
      <c r="C3" s="6">
        <v>82.6</v>
      </c>
    </row>
    <row r="4" spans="1:4" x14ac:dyDescent="0.25">
      <c r="A4" t="s">
        <v>192</v>
      </c>
      <c r="B4" s="6">
        <v>74.2</v>
      </c>
      <c r="C4" s="6">
        <v>72.5</v>
      </c>
    </row>
    <row r="5" spans="1:4" x14ac:dyDescent="0.25">
      <c r="A5" t="s">
        <v>193</v>
      </c>
      <c r="B5" s="6">
        <v>75.3</v>
      </c>
      <c r="C5" s="6">
        <v>72.3</v>
      </c>
    </row>
    <row r="6" spans="1:4" x14ac:dyDescent="0.25">
      <c r="A6" t="s">
        <v>194</v>
      </c>
      <c r="B6" s="6">
        <v>76.2</v>
      </c>
      <c r="C6" s="6">
        <v>70.400000000000006</v>
      </c>
    </row>
    <row r="7" spans="1:4" x14ac:dyDescent="0.25">
      <c r="A7" t="s">
        <v>195</v>
      </c>
      <c r="B7" s="6">
        <v>83.3</v>
      </c>
      <c r="C7" s="6">
        <v>81.900000000000006</v>
      </c>
    </row>
    <row r="8" spans="1:4" x14ac:dyDescent="0.25">
      <c r="A8" t="s">
        <v>196</v>
      </c>
      <c r="B8" s="6">
        <v>82.4</v>
      </c>
      <c r="C8" s="6">
        <v>77.8</v>
      </c>
    </row>
    <row r="9" spans="1:4" x14ac:dyDescent="0.25">
      <c r="A9" t="s">
        <v>197</v>
      </c>
      <c r="B9" s="6">
        <v>80.400000000000006</v>
      </c>
      <c r="C9" s="6">
        <v>79.599999999999994</v>
      </c>
    </row>
    <row r="10" spans="1:4" x14ac:dyDescent="0.25">
      <c r="A10" t="s">
        <v>198</v>
      </c>
      <c r="B10" s="6">
        <v>79.5</v>
      </c>
      <c r="C10" s="6">
        <v>75.900000000000006</v>
      </c>
    </row>
    <row r="11" spans="1:4" x14ac:dyDescent="0.25">
      <c r="A11" t="s">
        <v>199</v>
      </c>
      <c r="B11" s="6">
        <v>83.7</v>
      </c>
      <c r="C11" s="6">
        <v>84.2</v>
      </c>
    </row>
    <row r="12" spans="1:4" x14ac:dyDescent="0.25">
      <c r="A12" t="s">
        <v>200</v>
      </c>
      <c r="B12" s="6">
        <v>77.099999999999994</v>
      </c>
      <c r="C12" s="6">
        <v>65.599999999999994</v>
      </c>
    </row>
    <row r="13" spans="1:4" x14ac:dyDescent="0.25">
      <c r="A13" t="s">
        <v>201</v>
      </c>
      <c r="B13" s="6">
        <v>83.9</v>
      </c>
      <c r="C13" s="6">
        <v>78.8</v>
      </c>
    </row>
    <row r="14" spans="1:4" x14ac:dyDescent="0.25">
      <c r="A14" t="s">
        <v>202</v>
      </c>
      <c r="B14" s="6">
        <v>88.2</v>
      </c>
      <c r="C14" s="6">
        <v>82</v>
      </c>
    </row>
    <row r="15" spans="1:4" x14ac:dyDescent="0.25">
      <c r="A15" t="s">
        <v>203</v>
      </c>
      <c r="B15" s="6">
        <v>78.3</v>
      </c>
      <c r="C15" s="6">
        <v>75.3</v>
      </c>
    </row>
    <row r="16" spans="1:4" x14ac:dyDescent="0.25">
      <c r="A16" t="s">
        <v>204</v>
      </c>
      <c r="B16" s="6">
        <v>78.599999999999994</v>
      </c>
      <c r="C16" s="6">
        <v>76.5</v>
      </c>
    </row>
    <row r="17" spans="1:3" x14ac:dyDescent="0.25">
      <c r="A17" t="s">
        <v>205</v>
      </c>
      <c r="B17" s="6">
        <v>86</v>
      </c>
      <c r="C17" s="6">
        <v>83.7</v>
      </c>
    </row>
    <row r="18" spans="1:3" x14ac:dyDescent="0.25">
      <c r="A18" t="s">
        <v>206</v>
      </c>
      <c r="B18" s="6">
        <v>85.6</v>
      </c>
      <c r="C18" s="6">
        <v>83.8</v>
      </c>
    </row>
    <row r="19" spans="1:3" x14ac:dyDescent="0.25">
      <c r="A19" t="s">
        <v>207</v>
      </c>
      <c r="B19" s="6">
        <v>84.2</v>
      </c>
      <c r="C19" s="6">
        <v>81.2</v>
      </c>
    </row>
    <row r="20" spans="1:3" x14ac:dyDescent="0.25">
      <c r="A20" t="s">
        <v>208</v>
      </c>
      <c r="B20" s="6">
        <v>84.1</v>
      </c>
      <c r="C20" s="6">
        <v>79.900000000000006</v>
      </c>
    </row>
    <row r="21" spans="1:3" x14ac:dyDescent="0.25">
      <c r="A21" t="s">
        <v>210</v>
      </c>
      <c r="B21" s="6">
        <v>76.2</v>
      </c>
      <c r="C21" s="6">
        <v>73</v>
      </c>
    </row>
    <row r="22" spans="1:3" x14ac:dyDescent="0.25">
      <c r="A22" t="s">
        <v>211</v>
      </c>
      <c r="B22" s="6">
        <v>80.3</v>
      </c>
      <c r="C22" s="6">
        <v>77.400000000000006</v>
      </c>
    </row>
    <row r="23" spans="1:3" x14ac:dyDescent="0.25">
      <c r="A23" t="s">
        <v>212</v>
      </c>
      <c r="B23" s="6">
        <v>82.6</v>
      </c>
      <c r="C23" s="6">
        <v>80.3</v>
      </c>
    </row>
    <row r="24" spans="1:3" x14ac:dyDescent="0.25">
      <c r="A24" s="4" t="s">
        <v>213</v>
      </c>
      <c r="B24" s="4">
        <v>80.7</v>
      </c>
      <c r="C24" s="4">
        <v>77.900000000000006</v>
      </c>
    </row>
    <row r="25" spans="1:3" x14ac:dyDescent="0.25">
      <c r="A25" t="s">
        <v>214</v>
      </c>
      <c r="B25">
        <v>3.9</v>
      </c>
      <c r="C25">
        <v>5</v>
      </c>
    </row>
    <row r="27" spans="1:3" x14ac:dyDescent="0.25">
      <c r="A27" t="s">
        <v>171</v>
      </c>
    </row>
    <row r="28" spans="1:3" x14ac:dyDescent="0.25">
      <c r="A28" t="s">
        <v>1655</v>
      </c>
    </row>
    <row r="30" spans="1:3" x14ac:dyDescent="0.25">
      <c r="A30" t="s">
        <v>179</v>
      </c>
    </row>
    <row r="31" spans="1:3" x14ac:dyDescent="0.25">
      <c r="A31" t="s">
        <v>1656</v>
      </c>
    </row>
    <row r="32" spans="1:3" x14ac:dyDescent="0.25">
      <c r="A32" t="s">
        <v>218</v>
      </c>
    </row>
  </sheetData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D31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94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1674</v>
      </c>
      <c r="C2" s="5" t="s">
        <v>1675</v>
      </c>
    </row>
    <row r="3" spans="1:4" x14ac:dyDescent="0.25">
      <c r="A3" t="s">
        <v>191</v>
      </c>
      <c r="B3" s="6">
        <v>79.900000000000006</v>
      </c>
      <c r="C3" s="6">
        <v>79.400000000000006</v>
      </c>
    </row>
    <row r="4" spans="1:4" x14ac:dyDescent="0.25">
      <c r="A4" t="s">
        <v>192</v>
      </c>
      <c r="B4" s="6">
        <v>75.7</v>
      </c>
      <c r="C4" s="6">
        <v>72.8</v>
      </c>
    </row>
    <row r="5" spans="1:4" x14ac:dyDescent="0.25">
      <c r="A5" t="s">
        <v>193</v>
      </c>
      <c r="B5" s="6">
        <v>76.900000000000006</v>
      </c>
      <c r="C5" s="6">
        <v>74.599999999999994</v>
      </c>
    </row>
    <row r="6" spans="1:4" x14ac:dyDescent="0.25">
      <c r="A6" t="s">
        <v>194</v>
      </c>
      <c r="B6" s="6">
        <v>77.900000000000006</v>
      </c>
      <c r="C6" s="6">
        <v>75.7</v>
      </c>
    </row>
    <row r="7" spans="1:4" x14ac:dyDescent="0.25">
      <c r="A7" t="s">
        <v>195</v>
      </c>
      <c r="B7" s="6">
        <v>86.7</v>
      </c>
      <c r="C7" s="6">
        <v>87.8</v>
      </c>
    </row>
    <row r="8" spans="1:4" x14ac:dyDescent="0.25">
      <c r="A8" t="s">
        <v>196</v>
      </c>
      <c r="B8" s="6">
        <v>85.6</v>
      </c>
      <c r="C8" s="6">
        <v>84.5</v>
      </c>
    </row>
    <row r="9" spans="1:4" x14ac:dyDescent="0.25">
      <c r="A9" t="s">
        <v>197</v>
      </c>
      <c r="B9" s="6">
        <v>75.900000000000006</v>
      </c>
      <c r="C9" s="6">
        <v>73.400000000000006</v>
      </c>
    </row>
    <row r="10" spans="1:4" x14ac:dyDescent="0.25">
      <c r="A10" t="s">
        <v>198</v>
      </c>
      <c r="B10" s="6">
        <v>83.8</v>
      </c>
      <c r="C10" s="6">
        <v>80.8</v>
      </c>
    </row>
    <row r="11" spans="1:4" x14ac:dyDescent="0.25">
      <c r="A11" t="s">
        <v>199</v>
      </c>
      <c r="B11" s="6">
        <v>83.7</v>
      </c>
      <c r="C11" s="6">
        <v>78.7</v>
      </c>
    </row>
    <row r="12" spans="1:4" x14ac:dyDescent="0.25">
      <c r="A12" t="s">
        <v>200</v>
      </c>
      <c r="B12" s="6">
        <v>73.2</v>
      </c>
      <c r="C12" s="6">
        <v>61.7</v>
      </c>
    </row>
    <row r="13" spans="1:4" x14ac:dyDescent="0.25">
      <c r="A13" t="s">
        <v>201</v>
      </c>
      <c r="B13" s="6">
        <v>77.7</v>
      </c>
      <c r="C13" s="6">
        <v>66.099999999999994</v>
      </c>
    </row>
    <row r="14" spans="1:4" x14ac:dyDescent="0.25">
      <c r="A14" t="s">
        <v>202</v>
      </c>
      <c r="B14" s="6">
        <v>81.900000000000006</v>
      </c>
      <c r="C14" s="6">
        <v>75.5</v>
      </c>
    </row>
    <row r="15" spans="1:4" x14ac:dyDescent="0.25">
      <c r="A15" t="s">
        <v>203</v>
      </c>
      <c r="B15" s="6">
        <v>82.9</v>
      </c>
      <c r="C15" s="6">
        <v>81.3</v>
      </c>
    </row>
    <row r="16" spans="1:4" x14ac:dyDescent="0.25">
      <c r="A16" t="s">
        <v>204</v>
      </c>
      <c r="B16" s="6">
        <v>82.9</v>
      </c>
      <c r="C16" s="6">
        <v>81.3</v>
      </c>
    </row>
    <row r="17" spans="1:3" x14ac:dyDescent="0.25">
      <c r="A17" t="s">
        <v>205</v>
      </c>
      <c r="B17" s="6">
        <v>87.3</v>
      </c>
      <c r="C17" s="6">
        <v>86</v>
      </c>
    </row>
    <row r="18" spans="1:3" x14ac:dyDescent="0.25">
      <c r="A18" t="s">
        <v>206</v>
      </c>
      <c r="B18" s="6">
        <v>80.8</v>
      </c>
      <c r="C18" s="6">
        <v>82.2</v>
      </c>
    </row>
    <row r="19" spans="1:3" x14ac:dyDescent="0.25">
      <c r="A19" t="s">
        <v>207</v>
      </c>
      <c r="B19" s="6">
        <v>86.2</v>
      </c>
      <c r="C19" s="6">
        <v>83</v>
      </c>
    </row>
    <row r="20" spans="1:3" x14ac:dyDescent="0.25">
      <c r="A20" t="s">
        <v>208</v>
      </c>
      <c r="B20" s="6">
        <v>78</v>
      </c>
      <c r="C20" s="6">
        <v>77.599999999999994</v>
      </c>
    </row>
    <row r="21" spans="1:3" x14ac:dyDescent="0.25">
      <c r="A21" t="s">
        <v>210</v>
      </c>
      <c r="B21" s="6">
        <v>77.099999999999994</v>
      </c>
      <c r="C21" s="6">
        <v>74.400000000000006</v>
      </c>
    </row>
    <row r="22" spans="1:3" x14ac:dyDescent="0.25">
      <c r="A22" t="s">
        <v>211</v>
      </c>
      <c r="B22" s="6">
        <v>82.4</v>
      </c>
      <c r="C22" s="6">
        <v>80.2</v>
      </c>
    </row>
    <row r="23" spans="1:3" x14ac:dyDescent="0.25">
      <c r="A23" t="s">
        <v>212</v>
      </c>
      <c r="B23">
        <v>82.7</v>
      </c>
      <c r="C23">
        <v>82.3</v>
      </c>
    </row>
    <row r="24" spans="1:3" x14ac:dyDescent="0.25">
      <c r="A24" s="4" t="s">
        <v>213</v>
      </c>
      <c r="B24" s="4">
        <v>81.7</v>
      </c>
      <c r="C24" s="4">
        <v>79.8</v>
      </c>
    </row>
    <row r="26" spans="1:3" x14ac:dyDescent="0.25">
      <c r="A26" t="s">
        <v>171</v>
      </c>
    </row>
    <row r="27" spans="1:3" x14ac:dyDescent="0.25">
      <c r="A27" t="s">
        <v>1657</v>
      </c>
    </row>
    <row r="29" spans="1:3" x14ac:dyDescent="0.25">
      <c r="A29" t="s">
        <v>179</v>
      </c>
    </row>
    <row r="30" spans="1:3" x14ac:dyDescent="0.25">
      <c r="A30" t="s">
        <v>1656</v>
      </c>
    </row>
    <row r="31" spans="1:3" x14ac:dyDescent="0.25">
      <c r="A31" t="s">
        <v>218</v>
      </c>
    </row>
  </sheetData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R38"/>
  <sheetViews>
    <sheetView workbookViewId="0"/>
  </sheetViews>
  <sheetFormatPr defaultColWidth="11.42578125" defaultRowHeight="15" x14ac:dyDescent="0.25"/>
  <cols>
    <col min="1" max="1" width="54.7109375" customWidth="1"/>
    <col min="2" max="17" width="15.7109375" customWidth="1"/>
  </cols>
  <sheetData>
    <row r="1" spans="1:18" x14ac:dyDescent="0.25">
      <c r="A1" s="4" t="s">
        <v>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" t="str">
        <f>HYPERLINK("#'INDEX'!A1", "Back to INDEX")</f>
        <v>Back to INDEX</v>
      </c>
    </row>
    <row r="2" spans="1:18" ht="38.25" x14ac:dyDescent="0.25">
      <c r="A2" s="3" t="s">
        <v>159</v>
      </c>
      <c r="B2" s="5" t="s">
        <v>1674</v>
      </c>
      <c r="C2" s="5" t="s">
        <v>1675</v>
      </c>
      <c r="D2" s="5" t="s">
        <v>1677</v>
      </c>
      <c r="E2" s="5" t="s">
        <v>1678</v>
      </c>
      <c r="F2" s="5" t="s">
        <v>1679</v>
      </c>
      <c r="G2" s="5" t="s">
        <v>1680</v>
      </c>
      <c r="H2" s="5" t="s">
        <v>1681</v>
      </c>
      <c r="I2" s="5" t="s">
        <v>1682</v>
      </c>
      <c r="J2" s="5" t="s">
        <v>1683</v>
      </c>
      <c r="K2" s="5" t="s">
        <v>1684</v>
      </c>
      <c r="L2" s="5" t="s">
        <v>1685</v>
      </c>
      <c r="M2" s="5" t="s">
        <v>1686</v>
      </c>
      <c r="N2" s="5" t="s">
        <v>1687</v>
      </c>
      <c r="O2" s="5" t="s">
        <v>1688</v>
      </c>
      <c r="P2" s="5" t="s">
        <v>1689</v>
      </c>
      <c r="Q2" s="5" t="s">
        <v>1690</v>
      </c>
    </row>
    <row r="3" spans="1:18" x14ac:dyDescent="0.25">
      <c r="A3" t="s">
        <v>191</v>
      </c>
      <c r="B3" s="6">
        <v>85</v>
      </c>
      <c r="C3" s="6">
        <v>84.5</v>
      </c>
      <c r="D3" s="6">
        <v>80.8</v>
      </c>
      <c r="E3" s="6">
        <v>81.599999999999994</v>
      </c>
      <c r="F3" s="6">
        <v>69.400000000000006</v>
      </c>
      <c r="G3" s="6">
        <v>67.400000000000006</v>
      </c>
      <c r="H3" s="6">
        <v>93.4</v>
      </c>
      <c r="I3" s="6">
        <v>95.5</v>
      </c>
      <c r="J3" s="6">
        <v>81.3</v>
      </c>
      <c r="K3" s="6">
        <v>82.3</v>
      </c>
      <c r="L3" s="6">
        <v>80.400000000000006</v>
      </c>
      <c r="M3" s="6">
        <v>82.4</v>
      </c>
      <c r="N3" s="6">
        <v>90.1</v>
      </c>
      <c r="O3" s="6">
        <v>91.9</v>
      </c>
      <c r="P3" s="6">
        <v>57.6</v>
      </c>
      <c r="Q3" s="6">
        <v>54.7</v>
      </c>
    </row>
    <row r="4" spans="1:18" x14ac:dyDescent="0.25">
      <c r="A4" t="s">
        <v>192</v>
      </c>
      <c r="B4" s="6">
        <v>89.5</v>
      </c>
      <c r="C4" s="6">
        <v>87.9</v>
      </c>
      <c r="D4" s="6">
        <v>89.6</v>
      </c>
      <c r="E4" s="6">
        <v>81.3</v>
      </c>
      <c r="F4" s="6">
        <v>71.400000000000006</v>
      </c>
      <c r="G4" s="6">
        <v>69.2</v>
      </c>
      <c r="H4" s="6">
        <v>93.5</v>
      </c>
      <c r="I4" s="6">
        <v>94.9</v>
      </c>
      <c r="J4" s="6">
        <v>88.2</v>
      </c>
      <c r="K4" s="6">
        <v>85.5</v>
      </c>
      <c r="L4" s="6">
        <v>84.4</v>
      </c>
      <c r="M4" s="6">
        <v>86.9</v>
      </c>
      <c r="N4" s="6">
        <v>96.1</v>
      </c>
      <c r="O4" s="6">
        <v>95.8</v>
      </c>
      <c r="P4" s="6">
        <v>67.5</v>
      </c>
      <c r="Q4" s="6">
        <v>65.900000000000006</v>
      </c>
    </row>
    <row r="5" spans="1:18" x14ac:dyDescent="0.25">
      <c r="A5" t="s">
        <v>193</v>
      </c>
      <c r="B5" s="6">
        <v>87.5</v>
      </c>
      <c r="C5" s="6">
        <v>84.7</v>
      </c>
      <c r="D5" s="6">
        <v>79.900000000000006</v>
      </c>
      <c r="E5" s="6">
        <v>81.5</v>
      </c>
      <c r="F5" s="6">
        <v>69.3</v>
      </c>
      <c r="G5" s="6">
        <v>68.7</v>
      </c>
      <c r="H5" s="6">
        <v>93.2</v>
      </c>
      <c r="I5" s="6">
        <v>93.1</v>
      </c>
      <c r="J5" s="6">
        <v>81.900000000000006</v>
      </c>
      <c r="K5" s="6">
        <v>83.1</v>
      </c>
      <c r="L5" s="6">
        <v>82.3</v>
      </c>
      <c r="M5" s="6">
        <v>82.2</v>
      </c>
      <c r="N5" s="6">
        <v>92.2</v>
      </c>
      <c r="O5" s="6">
        <v>93.1</v>
      </c>
      <c r="P5" s="6">
        <v>66.7</v>
      </c>
      <c r="Q5" s="6">
        <v>64.599999999999994</v>
      </c>
    </row>
    <row r="6" spans="1:18" x14ac:dyDescent="0.25">
      <c r="A6" t="s">
        <v>194</v>
      </c>
      <c r="B6" s="6">
        <v>78</v>
      </c>
      <c r="C6" s="6">
        <v>80.8</v>
      </c>
      <c r="D6" s="6">
        <v>73.3</v>
      </c>
      <c r="E6" s="6">
        <v>71.2</v>
      </c>
      <c r="F6" s="6">
        <v>52.5</v>
      </c>
      <c r="G6" s="6">
        <v>57.5</v>
      </c>
      <c r="H6" s="6">
        <v>93.2</v>
      </c>
      <c r="I6" s="6">
        <v>93.2</v>
      </c>
      <c r="J6" s="6">
        <v>68.3</v>
      </c>
      <c r="K6" s="6">
        <v>69.900000000000006</v>
      </c>
      <c r="L6" s="6">
        <v>81.400000000000006</v>
      </c>
      <c r="M6" s="6">
        <v>75.3</v>
      </c>
      <c r="N6" s="6">
        <v>83.3</v>
      </c>
      <c r="O6" s="6">
        <v>95.9</v>
      </c>
      <c r="P6" s="6">
        <v>53.3</v>
      </c>
      <c r="Q6" s="6">
        <v>43.8</v>
      </c>
    </row>
    <row r="7" spans="1:18" x14ac:dyDescent="0.25">
      <c r="A7" t="s">
        <v>195</v>
      </c>
      <c r="B7" s="6">
        <v>84</v>
      </c>
      <c r="C7" s="6">
        <v>86.2</v>
      </c>
      <c r="D7" s="6">
        <v>76.900000000000006</v>
      </c>
      <c r="E7" s="6">
        <v>84.9</v>
      </c>
      <c r="F7" s="6">
        <v>60.9</v>
      </c>
      <c r="G7" s="6">
        <v>61.6</v>
      </c>
      <c r="H7" s="6">
        <v>93.8</v>
      </c>
      <c r="I7" s="6">
        <v>93.1</v>
      </c>
      <c r="J7" s="6">
        <v>78.7</v>
      </c>
      <c r="K7" s="6">
        <v>83.6</v>
      </c>
      <c r="L7" s="6">
        <v>80</v>
      </c>
      <c r="M7" s="6">
        <v>84.9</v>
      </c>
      <c r="N7" s="6">
        <v>93.3</v>
      </c>
      <c r="O7" s="6">
        <v>94.8</v>
      </c>
      <c r="P7" s="6">
        <v>66.7</v>
      </c>
      <c r="Q7" s="6">
        <v>72.8</v>
      </c>
    </row>
    <row r="8" spans="1:18" x14ac:dyDescent="0.25">
      <c r="A8" t="s">
        <v>196</v>
      </c>
      <c r="B8" s="6">
        <v>88.3</v>
      </c>
      <c r="C8" s="6">
        <v>85.6</v>
      </c>
      <c r="D8" s="6">
        <v>87.3</v>
      </c>
      <c r="E8" s="6">
        <v>86.1</v>
      </c>
      <c r="F8" s="6">
        <v>65.5</v>
      </c>
      <c r="G8" s="6">
        <v>59.7</v>
      </c>
      <c r="H8" s="6">
        <v>92.4</v>
      </c>
      <c r="I8" s="6">
        <v>95.7</v>
      </c>
      <c r="J8" s="6">
        <v>81.3</v>
      </c>
      <c r="K8" s="6">
        <v>80.7</v>
      </c>
      <c r="L8" s="6">
        <v>83.2</v>
      </c>
      <c r="M8" s="6">
        <v>84.1</v>
      </c>
      <c r="N8" s="6">
        <v>90.2</v>
      </c>
      <c r="O8" s="6">
        <v>95.5</v>
      </c>
      <c r="P8" s="6">
        <v>66.8</v>
      </c>
      <c r="Q8" s="6">
        <v>66</v>
      </c>
    </row>
    <row r="9" spans="1:18" x14ac:dyDescent="0.25">
      <c r="A9" t="s">
        <v>197</v>
      </c>
      <c r="B9" s="6">
        <v>86.3</v>
      </c>
      <c r="C9" s="6">
        <v>83.2</v>
      </c>
      <c r="D9" s="6">
        <v>79.8</v>
      </c>
      <c r="E9" s="6">
        <v>80.2</v>
      </c>
      <c r="F9" s="6">
        <v>70.2</v>
      </c>
      <c r="G9" s="6">
        <v>64.599999999999994</v>
      </c>
      <c r="H9" s="6">
        <v>92.2</v>
      </c>
      <c r="I9" s="6">
        <v>94.9</v>
      </c>
      <c r="J9" s="6">
        <v>79.8</v>
      </c>
      <c r="K9" s="6">
        <v>79.900000000000006</v>
      </c>
      <c r="L9" s="6">
        <v>83.2</v>
      </c>
      <c r="M9" s="6">
        <v>82.7</v>
      </c>
      <c r="N9" s="6">
        <v>93.2</v>
      </c>
      <c r="O9" s="6">
        <v>92.4</v>
      </c>
      <c r="P9" s="6">
        <v>55.9</v>
      </c>
      <c r="Q9" s="6">
        <v>56.7</v>
      </c>
    </row>
    <row r="10" spans="1:18" x14ac:dyDescent="0.25">
      <c r="A10" t="s">
        <v>198</v>
      </c>
      <c r="B10" s="6">
        <v>89.7</v>
      </c>
      <c r="C10" s="6">
        <v>80.599999999999994</v>
      </c>
      <c r="D10" s="6">
        <v>88.5</v>
      </c>
      <c r="E10" s="6">
        <v>83.9</v>
      </c>
      <c r="F10" s="6">
        <v>59</v>
      </c>
      <c r="G10" s="6">
        <v>56.5</v>
      </c>
      <c r="H10" s="6">
        <v>89.7</v>
      </c>
      <c r="I10" s="6">
        <v>96.8</v>
      </c>
      <c r="J10" s="6">
        <v>67.900000000000006</v>
      </c>
      <c r="K10" s="6">
        <v>75.8</v>
      </c>
      <c r="L10" s="6">
        <v>76.900000000000006</v>
      </c>
      <c r="M10" s="6">
        <v>87.1</v>
      </c>
      <c r="N10" s="6">
        <v>92.3</v>
      </c>
      <c r="O10" s="6">
        <v>91.9</v>
      </c>
      <c r="P10" s="6">
        <v>66.7</v>
      </c>
      <c r="Q10" s="6">
        <v>58.1</v>
      </c>
    </row>
    <row r="11" spans="1:18" x14ac:dyDescent="0.25">
      <c r="A11" t="s">
        <v>199</v>
      </c>
      <c r="B11" s="6">
        <v>87.7</v>
      </c>
      <c r="C11" s="6">
        <v>86.8</v>
      </c>
      <c r="D11" s="6">
        <v>82.5</v>
      </c>
      <c r="E11" s="6">
        <v>77.400000000000006</v>
      </c>
      <c r="F11" s="6">
        <v>66.7</v>
      </c>
      <c r="G11" s="6">
        <v>64.2</v>
      </c>
      <c r="H11" s="6">
        <v>93</v>
      </c>
      <c r="I11" s="6">
        <v>96.2</v>
      </c>
      <c r="J11" s="6">
        <v>80.7</v>
      </c>
      <c r="K11" s="6">
        <v>83</v>
      </c>
      <c r="L11" s="6">
        <v>89.5</v>
      </c>
      <c r="M11" s="6">
        <v>84.9</v>
      </c>
      <c r="N11" s="6">
        <v>91.2</v>
      </c>
      <c r="O11" s="6">
        <v>96.2</v>
      </c>
      <c r="P11" s="6">
        <v>50.9</v>
      </c>
      <c r="Q11" s="6">
        <v>66</v>
      </c>
    </row>
    <row r="12" spans="1:18" x14ac:dyDescent="0.25">
      <c r="A12" t="s">
        <v>200</v>
      </c>
      <c r="B12" s="6" t="s">
        <v>222</v>
      </c>
      <c r="C12" s="6" t="s">
        <v>222</v>
      </c>
      <c r="D12" s="6" t="s">
        <v>222</v>
      </c>
      <c r="E12" s="6" t="s">
        <v>222</v>
      </c>
      <c r="F12" s="6" t="s">
        <v>222</v>
      </c>
      <c r="G12" s="6" t="s">
        <v>222</v>
      </c>
      <c r="H12" s="6" t="s">
        <v>222</v>
      </c>
      <c r="I12" s="6" t="s">
        <v>222</v>
      </c>
      <c r="J12" s="6" t="s">
        <v>222</v>
      </c>
      <c r="K12" s="6" t="s">
        <v>222</v>
      </c>
      <c r="L12" s="6" t="s">
        <v>222</v>
      </c>
      <c r="M12" s="6" t="s">
        <v>222</v>
      </c>
      <c r="N12" s="6" t="s">
        <v>222</v>
      </c>
      <c r="O12" s="6" t="s">
        <v>222</v>
      </c>
      <c r="P12" s="6" t="s">
        <v>222</v>
      </c>
      <c r="Q12" s="6" t="s">
        <v>222</v>
      </c>
    </row>
    <row r="13" spans="1:18" x14ac:dyDescent="0.25">
      <c r="A13" t="s">
        <v>201</v>
      </c>
      <c r="B13" s="6">
        <v>83</v>
      </c>
      <c r="C13" s="6">
        <v>78.7</v>
      </c>
      <c r="D13" s="6">
        <v>80.900000000000006</v>
      </c>
      <c r="E13" s="6">
        <v>72.900000000000006</v>
      </c>
      <c r="F13" s="6">
        <v>61.7</v>
      </c>
      <c r="G13" s="6">
        <v>47.9</v>
      </c>
      <c r="H13" s="6">
        <v>93.6</v>
      </c>
      <c r="I13" s="6">
        <v>93.8</v>
      </c>
      <c r="J13" s="6">
        <v>76.599999999999994</v>
      </c>
      <c r="K13" s="6">
        <v>72.3</v>
      </c>
      <c r="L13" s="6">
        <v>89.4</v>
      </c>
      <c r="M13" s="6">
        <v>72.900000000000006</v>
      </c>
      <c r="N13" s="6">
        <v>87.2</v>
      </c>
      <c r="O13" s="6">
        <v>83.3</v>
      </c>
      <c r="P13" s="6">
        <v>63.8</v>
      </c>
      <c r="Q13" s="6">
        <v>58.3</v>
      </c>
    </row>
    <row r="14" spans="1:18" x14ac:dyDescent="0.25">
      <c r="A14" t="s">
        <v>202</v>
      </c>
      <c r="B14" s="6">
        <v>100</v>
      </c>
      <c r="C14" s="6">
        <v>88.2</v>
      </c>
      <c r="D14" s="6">
        <v>96.8</v>
      </c>
      <c r="E14" s="6">
        <v>91.2</v>
      </c>
      <c r="F14" s="6">
        <v>54.8</v>
      </c>
      <c r="G14" s="6">
        <v>44.1</v>
      </c>
      <c r="H14" s="6">
        <v>100</v>
      </c>
      <c r="I14" s="6">
        <v>97.1</v>
      </c>
      <c r="J14" s="6">
        <v>71</v>
      </c>
      <c r="K14" s="6">
        <v>73.5</v>
      </c>
      <c r="L14" s="6">
        <v>87.1</v>
      </c>
      <c r="M14" s="6">
        <v>88.2</v>
      </c>
      <c r="N14" s="6">
        <v>100</v>
      </c>
      <c r="O14" s="6">
        <v>94.1</v>
      </c>
      <c r="P14" s="6">
        <v>54.8</v>
      </c>
      <c r="Q14" s="6">
        <v>67.599999999999994</v>
      </c>
    </row>
    <row r="15" spans="1:18" x14ac:dyDescent="0.25">
      <c r="A15" t="s">
        <v>203</v>
      </c>
      <c r="B15" s="6">
        <v>86</v>
      </c>
      <c r="C15" s="6">
        <v>89.2</v>
      </c>
      <c r="D15" s="6">
        <v>85.4</v>
      </c>
      <c r="E15" s="6">
        <v>86.7</v>
      </c>
      <c r="F15" s="6">
        <v>57.3</v>
      </c>
      <c r="G15" s="6">
        <v>62</v>
      </c>
      <c r="H15" s="6">
        <v>93.7</v>
      </c>
      <c r="I15" s="6">
        <v>96.8</v>
      </c>
      <c r="J15" s="6">
        <v>69.900000000000006</v>
      </c>
      <c r="K15" s="6">
        <v>78.400000000000006</v>
      </c>
      <c r="L15" s="6">
        <v>83.1</v>
      </c>
      <c r="M15" s="6">
        <v>81</v>
      </c>
      <c r="N15" s="6">
        <v>92.3</v>
      </c>
      <c r="O15" s="6">
        <v>93.7</v>
      </c>
      <c r="P15" s="6">
        <v>53.3</v>
      </c>
      <c r="Q15" s="6">
        <v>56.6</v>
      </c>
    </row>
    <row r="16" spans="1:18" x14ac:dyDescent="0.25">
      <c r="A16" t="s">
        <v>204</v>
      </c>
      <c r="B16" s="6">
        <v>88.5</v>
      </c>
      <c r="C16" s="6">
        <v>87.3</v>
      </c>
      <c r="D16" s="6">
        <v>84.4</v>
      </c>
      <c r="E16" s="6">
        <v>88.2</v>
      </c>
      <c r="F16" s="6">
        <v>67.599999999999994</v>
      </c>
      <c r="G16" s="6">
        <v>66.400000000000006</v>
      </c>
      <c r="H16" s="6">
        <v>92.6</v>
      </c>
      <c r="I16" s="6">
        <v>93.9</v>
      </c>
      <c r="J16" s="6">
        <v>80.3</v>
      </c>
      <c r="K16" s="6">
        <v>81.5</v>
      </c>
      <c r="L16" s="6">
        <v>82.4</v>
      </c>
      <c r="M16" s="6">
        <v>85</v>
      </c>
      <c r="N16" s="6">
        <v>93.8</v>
      </c>
      <c r="O16" s="6">
        <v>95.1</v>
      </c>
      <c r="P16" s="6">
        <v>66</v>
      </c>
      <c r="Q16" s="6">
        <v>56.9</v>
      </c>
    </row>
    <row r="17" spans="1:17" x14ac:dyDescent="0.25">
      <c r="A17" t="s">
        <v>205</v>
      </c>
      <c r="B17" s="6">
        <v>83.9</v>
      </c>
      <c r="C17" s="6">
        <v>82.9</v>
      </c>
      <c r="D17" s="6">
        <v>84.7</v>
      </c>
      <c r="E17" s="6">
        <v>85.6</v>
      </c>
      <c r="F17" s="6">
        <v>58</v>
      </c>
      <c r="G17" s="6">
        <v>57.2</v>
      </c>
      <c r="H17" s="6">
        <v>90.2</v>
      </c>
      <c r="I17" s="6">
        <v>91.7</v>
      </c>
      <c r="J17" s="6">
        <v>68.400000000000006</v>
      </c>
      <c r="K17" s="6">
        <v>69.900000000000006</v>
      </c>
      <c r="L17" s="6">
        <v>80.5</v>
      </c>
      <c r="M17" s="6">
        <v>79</v>
      </c>
      <c r="N17" s="6">
        <v>90.7</v>
      </c>
      <c r="O17" s="6">
        <v>92.2</v>
      </c>
      <c r="P17" s="6">
        <v>47.1</v>
      </c>
      <c r="Q17" s="6">
        <v>44.3</v>
      </c>
    </row>
    <row r="18" spans="1:17" x14ac:dyDescent="0.25">
      <c r="A18" t="s">
        <v>206</v>
      </c>
      <c r="B18" s="6" t="s">
        <v>222</v>
      </c>
      <c r="C18" s="6">
        <v>90</v>
      </c>
      <c r="D18" s="6" t="s">
        <v>222</v>
      </c>
      <c r="E18" s="6">
        <v>90</v>
      </c>
      <c r="F18" s="6" t="s">
        <v>222</v>
      </c>
      <c r="G18" s="6">
        <v>60</v>
      </c>
      <c r="H18" s="6" t="s">
        <v>222</v>
      </c>
      <c r="I18" s="6">
        <v>100</v>
      </c>
      <c r="J18" s="6" t="s">
        <v>222</v>
      </c>
      <c r="K18" s="6">
        <v>66.7</v>
      </c>
      <c r="L18" s="6" t="s">
        <v>222</v>
      </c>
      <c r="M18" s="6">
        <v>90</v>
      </c>
      <c r="N18" s="6" t="s">
        <v>222</v>
      </c>
      <c r="O18" s="6">
        <v>93.3</v>
      </c>
      <c r="P18" s="6" t="s">
        <v>222</v>
      </c>
      <c r="Q18" s="6">
        <v>60</v>
      </c>
    </row>
    <row r="19" spans="1:17" x14ac:dyDescent="0.25">
      <c r="A19" t="s">
        <v>207</v>
      </c>
      <c r="B19" s="6">
        <v>85.3</v>
      </c>
      <c r="C19" s="6">
        <v>83.4</v>
      </c>
      <c r="D19" s="6">
        <v>80.599999999999994</v>
      </c>
      <c r="E19" s="6">
        <v>84.4</v>
      </c>
      <c r="F19" s="6">
        <v>55.2</v>
      </c>
      <c r="G19" s="6">
        <v>59.3</v>
      </c>
      <c r="H19" s="6">
        <v>93.5</v>
      </c>
      <c r="I19" s="6">
        <v>98.5</v>
      </c>
      <c r="J19" s="6">
        <v>73.7</v>
      </c>
      <c r="K19" s="6">
        <v>76.400000000000006</v>
      </c>
      <c r="L19" s="6">
        <v>82</v>
      </c>
      <c r="M19" s="6">
        <v>85.4</v>
      </c>
      <c r="N19" s="6">
        <v>89.3</v>
      </c>
      <c r="O19" s="6">
        <v>93</v>
      </c>
      <c r="P19" s="6">
        <v>46.8</v>
      </c>
      <c r="Q19" s="6">
        <v>52.3</v>
      </c>
    </row>
    <row r="20" spans="1:17" x14ac:dyDescent="0.25">
      <c r="A20" t="s">
        <v>208</v>
      </c>
      <c r="B20" s="6">
        <v>88.8</v>
      </c>
      <c r="C20" s="6">
        <v>81.7</v>
      </c>
      <c r="D20" s="6">
        <v>82</v>
      </c>
      <c r="E20" s="6">
        <v>85.4</v>
      </c>
      <c r="F20" s="6">
        <v>67.400000000000006</v>
      </c>
      <c r="G20" s="6">
        <v>57.3</v>
      </c>
      <c r="H20" s="6">
        <v>93.3</v>
      </c>
      <c r="I20" s="6">
        <v>95.1</v>
      </c>
      <c r="J20" s="6">
        <v>75.3</v>
      </c>
      <c r="K20" s="6">
        <v>69.5</v>
      </c>
      <c r="L20" s="6">
        <v>80.900000000000006</v>
      </c>
      <c r="M20" s="6">
        <v>78</v>
      </c>
      <c r="N20" s="6">
        <v>93.2</v>
      </c>
      <c r="O20" s="6">
        <v>92.7</v>
      </c>
      <c r="P20" s="6">
        <v>61.8</v>
      </c>
      <c r="Q20" s="6">
        <v>52.4</v>
      </c>
    </row>
    <row r="21" spans="1:17" x14ac:dyDescent="0.25">
      <c r="A21" t="s">
        <v>210</v>
      </c>
      <c r="B21" s="6">
        <v>79.3</v>
      </c>
      <c r="C21" s="6">
        <v>81.5</v>
      </c>
      <c r="D21" s="6">
        <v>77.900000000000006</v>
      </c>
      <c r="E21" s="6">
        <v>79</v>
      </c>
      <c r="F21" s="6">
        <v>51</v>
      </c>
      <c r="G21" s="6">
        <v>54.9</v>
      </c>
      <c r="H21" s="6">
        <v>86.7</v>
      </c>
      <c r="I21" s="6">
        <v>93.2</v>
      </c>
      <c r="J21" s="6">
        <v>58.5</v>
      </c>
      <c r="K21" s="6">
        <v>61.1</v>
      </c>
      <c r="L21" s="6">
        <v>75.900000000000006</v>
      </c>
      <c r="M21" s="6">
        <v>80.900000000000006</v>
      </c>
      <c r="N21" s="6">
        <v>87.7</v>
      </c>
      <c r="O21" s="6">
        <v>89.5</v>
      </c>
      <c r="P21" s="6">
        <v>48.2</v>
      </c>
      <c r="Q21" s="6">
        <v>53.1</v>
      </c>
    </row>
    <row r="22" spans="1:17" x14ac:dyDescent="0.25">
      <c r="A22" t="s">
        <v>211</v>
      </c>
      <c r="B22" s="6">
        <v>88.4</v>
      </c>
      <c r="C22" s="6">
        <v>84.4</v>
      </c>
      <c r="D22" s="6">
        <v>89.9</v>
      </c>
      <c r="E22" s="6">
        <v>86.7</v>
      </c>
      <c r="F22" s="6">
        <v>56.5</v>
      </c>
      <c r="G22" s="6">
        <v>60</v>
      </c>
      <c r="H22" s="6">
        <v>92.8</v>
      </c>
      <c r="I22" s="6">
        <v>95.6</v>
      </c>
      <c r="J22" s="6">
        <v>68.099999999999994</v>
      </c>
      <c r="K22" s="6">
        <v>64.400000000000006</v>
      </c>
      <c r="L22" s="6">
        <v>87</v>
      </c>
      <c r="M22" s="6">
        <v>84.4</v>
      </c>
      <c r="N22" s="6">
        <v>94.2</v>
      </c>
      <c r="O22" s="6">
        <v>88.9</v>
      </c>
      <c r="P22" s="6">
        <v>50.7</v>
      </c>
      <c r="Q22" s="6">
        <v>35.6</v>
      </c>
    </row>
    <row r="23" spans="1:17" x14ac:dyDescent="0.25">
      <c r="A23" t="s">
        <v>212</v>
      </c>
      <c r="B23" t="s">
        <v>222</v>
      </c>
      <c r="C23" t="s">
        <v>222</v>
      </c>
      <c r="D23" t="s">
        <v>222</v>
      </c>
      <c r="E23" t="s">
        <v>222</v>
      </c>
      <c r="F23" t="s">
        <v>222</v>
      </c>
      <c r="G23" t="s">
        <v>222</v>
      </c>
      <c r="H23" t="s">
        <v>222</v>
      </c>
      <c r="I23" t="s">
        <v>222</v>
      </c>
      <c r="J23" t="s">
        <v>222</v>
      </c>
      <c r="K23" t="s">
        <v>222</v>
      </c>
      <c r="L23" t="s">
        <v>222</v>
      </c>
      <c r="M23" t="s">
        <v>222</v>
      </c>
      <c r="N23" t="s">
        <v>222</v>
      </c>
      <c r="O23" t="s">
        <v>222</v>
      </c>
      <c r="P23" t="s">
        <v>222</v>
      </c>
      <c r="Q23" t="s">
        <v>222</v>
      </c>
    </row>
    <row r="24" spans="1:17" x14ac:dyDescent="0.25">
      <c r="A24" s="4" t="s">
        <v>213</v>
      </c>
      <c r="B24" s="4">
        <v>85.8</v>
      </c>
      <c r="C24" s="4">
        <v>84.8</v>
      </c>
      <c r="D24" s="4">
        <v>82.3</v>
      </c>
      <c r="E24" s="4">
        <v>83.1</v>
      </c>
      <c r="F24" s="4">
        <v>64.400000000000006</v>
      </c>
      <c r="G24" s="4">
        <v>63.4</v>
      </c>
      <c r="H24" s="4">
        <v>92.5</v>
      </c>
      <c r="I24" s="4">
        <v>94.5</v>
      </c>
      <c r="J24" s="4">
        <v>76.8</v>
      </c>
      <c r="K24" s="4">
        <v>78.8</v>
      </c>
      <c r="L24" s="4">
        <v>81.5</v>
      </c>
      <c r="M24" s="4">
        <v>82.4</v>
      </c>
      <c r="N24" s="4">
        <v>91.3</v>
      </c>
      <c r="O24" s="4">
        <v>93</v>
      </c>
      <c r="P24" s="4">
        <v>57.9</v>
      </c>
      <c r="Q24" s="4">
        <v>57.1</v>
      </c>
    </row>
    <row r="26" spans="1:17" x14ac:dyDescent="0.25">
      <c r="A26" t="s">
        <v>171</v>
      </c>
    </row>
    <row r="27" spans="1:17" x14ac:dyDescent="0.25">
      <c r="A27" t="s">
        <v>1665</v>
      </c>
    </row>
    <row r="29" spans="1:17" x14ac:dyDescent="0.25">
      <c r="A29" t="s">
        <v>179</v>
      </c>
    </row>
    <row r="30" spans="1:17" x14ac:dyDescent="0.25">
      <c r="A30" t="s">
        <v>1666</v>
      </c>
    </row>
    <row r="31" spans="1:17" x14ac:dyDescent="0.25">
      <c r="A31" t="s">
        <v>1667</v>
      </c>
    </row>
    <row r="32" spans="1:17" x14ac:dyDescent="0.25">
      <c r="A32" t="s">
        <v>1668</v>
      </c>
    </row>
    <row r="33" spans="1:1" x14ac:dyDescent="0.25">
      <c r="A33" t="s">
        <v>1669</v>
      </c>
    </row>
    <row r="34" spans="1:1" x14ac:dyDescent="0.25">
      <c r="A34" t="s">
        <v>1670</v>
      </c>
    </row>
    <row r="35" spans="1:1" x14ac:dyDescent="0.25">
      <c r="A35" t="s">
        <v>1671</v>
      </c>
    </row>
    <row r="36" spans="1:1" x14ac:dyDescent="0.25">
      <c r="A36" t="s">
        <v>1672</v>
      </c>
    </row>
    <row r="37" spans="1:1" x14ac:dyDescent="0.25">
      <c r="A37" t="s">
        <v>1673</v>
      </c>
    </row>
    <row r="38" spans="1:1" x14ac:dyDescent="0.25">
      <c r="A38" t="s">
        <v>218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39"/>
  <sheetViews>
    <sheetView workbookViewId="0"/>
  </sheetViews>
  <sheetFormatPr defaultColWidth="11.42578125" defaultRowHeight="15" x14ac:dyDescent="0.25"/>
  <cols>
    <col min="1" max="1" width="31.7109375" customWidth="1"/>
    <col min="2" max="2" width="90.7109375" customWidth="1"/>
  </cols>
  <sheetData>
    <row r="1" spans="1:3" x14ac:dyDescent="0.25">
      <c r="A1" s="4" t="s">
        <v>96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1654</v>
      </c>
    </row>
    <row r="3" spans="1:3" x14ac:dyDescent="0.25">
      <c r="A3" t="s">
        <v>1537</v>
      </c>
      <c r="B3" s="6">
        <v>75.5</v>
      </c>
    </row>
    <row r="4" spans="1:3" x14ac:dyDescent="0.25">
      <c r="A4" t="s">
        <v>1538</v>
      </c>
      <c r="B4" s="6">
        <v>79.3</v>
      </c>
    </row>
    <row r="5" spans="1:3" x14ac:dyDescent="0.25">
      <c r="A5" t="s">
        <v>243</v>
      </c>
      <c r="B5" s="6">
        <v>77.099999999999994</v>
      </c>
    </row>
    <row r="6" spans="1:3" x14ac:dyDescent="0.25">
      <c r="A6" t="s">
        <v>244</v>
      </c>
      <c r="B6" s="6">
        <v>82.1</v>
      </c>
    </row>
    <row r="7" spans="1:3" x14ac:dyDescent="0.25">
      <c r="A7" t="s">
        <v>245</v>
      </c>
      <c r="B7" s="6">
        <v>78.099999999999994</v>
      </c>
    </row>
    <row r="8" spans="1:3" x14ac:dyDescent="0.25">
      <c r="A8" t="s">
        <v>337</v>
      </c>
      <c r="B8" s="6">
        <v>77.900000000000006</v>
      </c>
    </row>
    <row r="9" spans="1:3" x14ac:dyDescent="0.25">
      <c r="A9" t="s">
        <v>338</v>
      </c>
      <c r="B9" s="6">
        <v>78.099999999999994</v>
      </c>
    </row>
    <row r="10" spans="1:3" x14ac:dyDescent="0.25">
      <c r="A10" t="s">
        <v>339</v>
      </c>
      <c r="B10" s="6">
        <v>76.2</v>
      </c>
    </row>
    <row r="11" spans="1:3" x14ac:dyDescent="0.25">
      <c r="A11" t="s">
        <v>340</v>
      </c>
      <c r="B11" s="6">
        <v>75.5</v>
      </c>
    </row>
    <row r="12" spans="1:3" x14ac:dyDescent="0.25">
      <c r="A12" t="s">
        <v>250</v>
      </c>
      <c r="B12" s="6">
        <v>78.099999999999994</v>
      </c>
    </row>
    <row r="13" spans="1:3" x14ac:dyDescent="0.25">
      <c r="A13" t="s">
        <v>341</v>
      </c>
      <c r="B13" s="6">
        <v>77.2</v>
      </c>
    </row>
    <row r="14" spans="1:3" x14ac:dyDescent="0.25">
      <c r="A14" t="s">
        <v>342</v>
      </c>
      <c r="B14" s="6">
        <v>83.3</v>
      </c>
    </row>
    <row r="15" spans="1:3" x14ac:dyDescent="0.25">
      <c r="A15" t="s">
        <v>253</v>
      </c>
      <c r="B15" s="6">
        <v>78.3</v>
      </c>
    </row>
    <row r="16" spans="1:3" x14ac:dyDescent="0.25">
      <c r="A16" t="s">
        <v>254</v>
      </c>
      <c r="B16" s="6">
        <v>78.2</v>
      </c>
    </row>
    <row r="17" spans="1:2" x14ac:dyDescent="0.25">
      <c r="A17" t="s">
        <v>255</v>
      </c>
      <c r="B17" s="6">
        <v>78</v>
      </c>
    </row>
    <row r="18" spans="1:2" x14ac:dyDescent="0.25">
      <c r="A18" t="s">
        <v>256</v>
      </c>
      <c r="B18" s="6">
        <v>78.3</v>
      </c>
    </row>
    <row r="19" spans="1:2" x14ac:dyDescent="0.25">
      <c r="A19" t="s">
        <v>343</v>
      </c>
      <c r="B19">
        <v>78.099999999999994</v>
      </c>
    </row>
    <row r="20" spans="1:2" x14ac:dyDescent="0.25">
      <c r="A20" s="4" t="s">
        <v>213</v>
      </c>
      <c r="B20" s="4">
        <v>77.900000000000006</v>
      </c>
    </row>
    <row r="22" spans="1:2" x14ac:dyDescent="0.25">
      <c r="A22" t="s">
        <v>171</v>
      </c>
    </row>
    <row r="23" spans="1:2" x14ac:dyDescent="0.25">
      <c r="A23" t="s">
        <v>1655</v>
      </c>
    </row>
    <row r="25" spans="1:2" x14ac:dyDescent="0.25">
      <c r="A25" t="s">
        <v>179</v>
      </c>
    </row>
    <row r="26" spans="1:2" x14ac:dyDescent="0.25">
      <c r="A26" t="s">
        <v>1656</v>
      </c>
    </row>
    <row r="27" spans="1:2" x14ac:dyDescent="0.25">
      <c r="A27" t="s">
        <v>1648</v>
      </c>
    </row>
    <row r="28" spans="1:2" x14ac:dyDescent="0.25">
      <c r="A28" t="s">
        <v>259</v>
      </c>
    </row>
    <row r="29" spans="1:2" x14ac:dyDescent="0.25">
      <c r="A29" t="s">
        <v>260</v>
      </c>
    </row>
    <row r="30" spans="1:2" x14ac:dyDescent="0.25">
      <c r="A30" t="s">
        <v>261</v>
      </c>
    </row>
    <row r="31" spans="1:2" x14ac:dyDescent="0.25">
      <c r="A31" t="s">
        <v>262</v>
      </c>
    </row>
    <row r="32" spans="1:2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8" spans="1:1" x14ac:dyDescent="0.25">
      <c r="A38" t="s">
        <v>219</v>
      </c>
    </row>
    <row r="39" spans="1:1" x14ac:dyDescent="0.25">
      <c r="A39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C39"/>
  <sheetViews>
    <sheetView workbookViewId="0"/>
  </sheetViews>
  <sheetFormatPr defaultColWidth="11.42578125" defaultRowHeight="15" x14ac:dyDescent="0.25"/>
  <cols>
    <col min="1" max="1" width="31.7109375" customWidth="1"/>
    <col min="2" max="2" width="90.7109375" customWidth="1"/>
  </cols>
  <sheetData>
    <row r="1" spans="1:3" x14ac:dyDescent="0.25">
      <c r="A1" s="4" t="s">
        <v>97</v>
      </c>
      <c r="B1" s="6"/>
      <c r="C1" s="1" t="str">
        <f>HYPERLINK("#'INDEX'!A1", "Back to INDEX")</f>
        <v>Back to INDEX</v>
      </c>
    </row>
    <row r="2" spans="1:3" x14ac:dyDescent="0.25">
      <c r="A2" s="3" t="s">
        <v>159</v>
      </c>
      <c r="B2" s="5" t="s">
        <v>1654</v>
      </c>
    </row>
    <row r="3" spans="1:3" x14ac:dyDescent="0.25">
      <c r="A3" t="s">
        <v>1537</v>
      </c>
      <c r="B3" s="6">
        <v>77.900000000000006</v>
      </c>
    </row>
    <row r="4" spans="1:3" x14ac:dyDescent="0.25">
      <c r="A4" t="s">
        <v>1538</v>
      </c>
      <c r="B4" s="6">
        <v>81</v>
      </c>
    </row>
    <row r="5" spans="1:3" x14ac:dyDescent="0.25">
      <c r="A5" t="s">
        <v>243</v>
      </c>
      <c r="B5" s="6">
        <v>76.7</v>
      </c>
    </row>
    <row r="6" spans="1:3" x14ac:dyDescent="0.25">
      <c r="A6" t="s">
        <v>244</v>
      </c>
      <c r="B6" s="6">
        <v>83.9</v>
      </c>
    </row>
    <row r="7" spans="1:3" x14ac:dyDescent="0.25">
      <c r="A7" t="s">
        <v>245</v>
      </c>
      <c r="B7" s="6">
        <v>85.5</v>
      </c>
    </row>
    <row r="8" spans="1:3" x14ac:dyDescent="0.25">
      <c r="A8" t="s">
        <v>337</v>
      </c>
      <c r="B8" s="6">
        <v>79.7</v>
      </c>
    </row>
    <row r="9" spans="1:3" x14ac:dyDescent="0.25">
      <c r="A9" t="s">
        <v>338</v>
      </c>
      <c r="B9" s="6">
        <v>81</v>
      </c>
    </row>
    <row r="10" spans="1:3" x14ac:dyDescent="0.25">
      <c r="A10" t="s">
        <v>339</v>
      </c>
      <c r="B10" s="6">
        <v>76.7</v>
      </c>
    </row>
    <row r="11" spans="1:3" x14ac:dyDescent="0.25">
      <c r="A11" t="s">
        <v>340</v>
      </c>
      <c r="B11" s="6">
        <v>77.8</v>
      </c>
    </row>
    <row r="12" spans="1:3" x14ac:dyDescent="0.25">
      <c r="A12" t="s">
        <v>250</v>
      </c>
      <c r="B12" s="6">
        <v>79.900000000000006</v>
      </c>
    </row>
    <row r="13" spans="1:3" x14ac:dyDescent="0.25">
      <c r="A13" t="s">
        <v>341</v>
      </c>
      <c r="B13" s="6">
        <v>78</v>
      </c>
    </row>
    <row r="14" spans="1:3" x14ac:dyDescent="0.25">
      <c r="A14" t="s">
        <v>342</v>
      </c>
      <c r="B14" s="6">
        <v>83.9</v>
      </c>
    </row>
    <row r="15" spans="1:3" x14ac:dyDescent="0.25">
      <c r="A15" t="s">
        <v>253</v>
      </c>
      <c r="B15" s="6">
        <v>81.099999999999994</v>
      </c>
    </row>
    <row r="16" spans="1:3" x14ac:dyDescent="0.25">
      <c r="A16" t="s">
        <v>254</v>
      </c>
      <c r="B16" s="6">
        <v>82.9</v>
      </c>
    </row>
    <row r="17" spans="1:2" x14ac:dyDescent="0.25">
      <c r="A17" t="s">
        <v>255</v>
      </c>
      <c r="B17" s="6">
        <v>82.1</v>
      </c>
    </row>
    <row r="18" spans="1:2" x14ac:dyDescent="0.25">
      <c r="A18" t="s">
        <v>256</v>
      </c>
      <c r="B18" s="6">
        <v>81.8</v>
      </c>
    </row>
    <row r="19" spans="1:2" x14ac:dyDescent="0.25">
      <c r="A19" t="s">
        <v>343</v>
      </c>
      <c r="B19">
        <v>83.8</v>
      </c>
    </row>
    <row r="20" spans="1:2" x14ac:dyDescent="0.25">
      <c r="A20" s="4" t="s">
        <v>213</v>
      </c>
      <c r="B20" s="4">
        <v>79.8</v>
      </c>
    </row>
    <row r="22" spans="1:2" x14ac:dyDescent="0.25">
      <c r="A22" t="s">
        <v>171</v>
      </c>
    </row>
    <row r="23" spans="1:2" x14ac:dyDescent="0.25">
      <c r="A23" t="s">
        <v>1657</v>
      </c>
    </row>
    <row r="25" spans="1:2" x14ac:dyDescent="0.25">
      <c r="A25" t="s">
        <v>179</v>
      </c>
    </row>
    <row r="26" spans="1:2" x14ac:dyDescent="0.25">
      <c r="A26" t="s">
        <v>1656</v>
      </c>
    </row>
    <row r="27" spans="1:2" x14ac:dyDescent="0.25">
      <c r="A27" t="s">
        <v>1648</v>
      </c>
    </row>
    <row r="28" spans="1:2" x14ac:dyDescent="0.25">
      <c r="A28" t="s">
        <v>259</v>
      </c>
    </row>
    <row r="29" spans="1:2" x14ac:dyDescent="0.25">
      <c r="A29" t="s">
        <v>260</v>
      </c>
    </row>
    <row r="30" spans="1:2" x14ac:dyDescent="0.25">
      <c r="A30" t="s">
        <v>261</v>
      </c>
    </row>
    <row r="31" spans="1:2" x14ac:dyDescent="0.25">
      <c r="A31" t="s">
        <v>262</v>
      </c>
    </row>
    <row r="32" spans="1:2" x14ac:dyDescent="0.25">
      <c r="A32" t="s">
        <v>263</v>
      </c>
    </row>
    <row r="33" spans="1:1" x14ac:dyDescent="0.25">
      <c r="A33" t="s">
        <v>264</v>
      </c>
    </row>
    <row r="34" spans="1:1" x14ac:dyDescent="0.25">
      <c r="A34" t="s">
        <v>265</v>
      </c>
    </row>
    <row r="35" spans="1:1" x14ac:dyDescent="0.25">
      <c r="A35" t="s">
        <v>266</v>
      </c>
    </row>
    <row r="36" spans="1:1" x14ac:dyDescent="0.25">
      <c r="A36" t="s">
        <v>267</v>
      </c>
    </row>
    <row r="38" spans="1:1" x14ac:dyDescent="0.25">
      <c r="A38" t="s">
        <v>219</v>
      </c>
    </row>
    <row r="39" spans="1:1" x14ac:dyDescent="0.25">
      <c r="A39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ColWidth="11.42578125" defaultRowHeight="15" x14ac:dyDescent="0.25"/>
  <cols>
    <col min="1" max="1" width="34.7109375" customWidth="1"/>
    <col min="2" max="7" width="30.7109375" customWidth="1"/>
  </cols>
  <sheetData>
    <row r="1" spans="1:8" x14ac:dyDescent="0.25">
      <c r="A1" s="4" t="s">
        <v>13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</row>
    <row r="3" spans="1:8" x14ac:dyDescent="0.25">
      <c r="A3" t="s">
        <v>238</v>
      </c>
      <c r="B3" s="6" t="s">
        <v>159</v>
      </c>
      <c r="C3" s="6" t="s">
        <v>159</v>
      </c>
      <c r="D3" s="6" t="s">
        <v>159</v>
      </c>
      <c r="E3" s="6" t="s">
        <v>159</v>
      </c>
      <c r="F3" s="6" t="s">
        <v>159</v>
      </c>
      <c r="G3" s="6" t="s">
        <v>159</v>
      </c>
    </row>
    <row r="4" spans="1:8" x14ac:dyDescent="0.25">
      <c r="A4" t="s">
        <v>239</v>
      </c>
      <c r="B4" s="6">
        <v>86.7</v>
      </c>
      <c r="C4" s="6">
        <v>85</v>
      </c>
      <c r="D4" s="6">
        <v>85.6</v>
      </c>
      <c r="E4" s="6">
        <v>85.3</v>
      </c>
      <c r="F4" s="6">
        <v>84.7</v>
      </c>
      <c r="G4" s="6">
        <v>84.9</v>
      </c>
    </row>
    <row r="5" spans="1:8" x14ac:dyDescent="0.25">
      <c r="A5" t="s">
        <v>240</v>
      </c>
      <c r="B5" s="6">
        <v>91.2</v>
      </c>
      <c r="C5" s="6">
        <v>91.8</v>
      </c>
      <c r="D5" s="6">
        <v>91.6</v>
      </c>
      <c r="E5" s="6">
        <v>89.8</v>
      </c>
      <c r="F5" s="6">
        <v>91.4</v>
      </c>
      <c r="G5" s="6">
        <v>90.8</v>
      </c>
    </row>
    <row r="6" spans="1:8" x14ac:dyDescent="0.25">
      <c r="A6" t="s">
        <v>241</v>
      </c>
      <c r="B6" s="6">
        <v>95.9</v>
      </c>
      <c r="C6" s="6">
        <v>95.3</v>
      </c>
      <c r="D6" s="6">
        <v>95.5</v>
      </c>
      <c r="E6" s="6">
        <v>95.9</v>
      </c>
      <c r="F6" s="6">
        <v>95.1</v>
      </c>
      <c r="G6" s="6">
        <v>95.4</v>
      </c>
    </row>
    <row r="7" spans="1:8" x14ac:dyDescent="0.25">
      <c r="A7" t="s">
        <v>242</v>
      </c>
      <c r="B7" s="6" t="s">
        <v>159</v>
      </c>
      <c r="C7" s="6" t="s">
        <v>159</v>
      </c>
      <c r="D7" s="6" t="s">
        <v>159</v>
      </c>
      <c r="E7" s="6" t="s">
        <v>159</v>
      </c>
      <c r="F7" s="6" t="s">
        <v>159</v>
      </c>
      <c r="G7" s="6" t="s">
        <v>159</v>
      </c>
    </row>
    <row r="8" spans="1:8" x14ac:dyDescent="0.25">
      <c r="A8" t="s">
        <v>239</v>
      </c>
      <c r="B8" s="6">
        <v>80.900000000000006</v>
      </c>
      <c r="C8" s="6">
        <v>79.400000000000006</v>
      </c>
      <c r="D8" s="6">
        <v>80.099999999999994</v>
      </c>
      <c r="E8" s="6">
        <v>78</v>
      </c>
      <c r="F8" s="6">
        <v>77.5</v>
      </c>
      <c r="G8" s="6">
        <v>77.7</v>
      </c>
    </row>
    <row r="9" spans="1:8" x14ac:dyDescent="0.25">
      <c r="A9" t="s">
        <v>240</v>
      </c>
      <c r="B9">
        <v>89.7</v>
      </c>
      <c r="C9">
        <v>90.3</v>
      </c>
      <c r="D9">
        <v>90</v>
      </c>
      <c r="E9">
        <v>87.5</v>
      </c>
      <c r="F9">
        <v>88.4</v>
      </c>
      <c r="G9">
        <v>88.1</v>
      </c>
    </row>
    <row r="10" spans="1:8" x14ac:dyDescent="0.25">
      <c r="A10" t="s">
        <v>241</v>
      </c>
      <c r="B10">
        <v>94.8</v>
      </c>
      <c r="C10">
        <v>94</v>
      </c>
      <c r="D10">
        <v>94.3</v>
      </c>
      <c r="E10">
        <v>94.7</v>
      </c>
      <c r="F10">
        <v>94.9</v>
      </c>
      <c r="G10">
        <v>94.8</v>
      </c>
    </row>
    <row r="12" spans="1:8" x14ac:dyDescent="0.25">
      <c r="A12" t="s">
        <v>171</v>
      </c>
    </row>
    <row r="13" spans="1:8" x14ac:dyDescent="0.25">
      <c r="A13" t="s">
        <v>172</v>
      </c>
    </row>
    <row r="14" spans="1:8" x14ac:dyDescent="0.25">
      <c r="A14" t="s">
        <v>235</v>
      </c>
    </row>
    <row r="15" spans="1:8" x14ac:dyDescent="0.25">
      <c r="A15" t="s">
        <v>236</v>
      </c>
    </row>
    <row r="16" spans="1:8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237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</sheetData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39"/>
  <sheetViews>
    <sheetView workbookViewId="0"/>
  </sheetViews>
  <sheetFormatPr defaultColWidth="11.42578125" defaultRowHeight="15" x14ac:dyDescent="0.25"/>
  <cols>
    <col min="1" max="1" width="31.7109375" customWidth="1"/>
    <col min="2" max="9" width="22.7109375" customWidth="1"/>
  </cols>
  <sheetData>
    <row r="1" spans="1:10" x14ac:dyDescent="0.25">
      <c r="A1" s="4" t="s">
        <v>98</v>
      </c>
      <c r="B1" s="6"/>
      <c r="C1" s="6"/>
      <c r="D1" s="6"/>
      <c r="E1" s="6"/>
      <c r="F1" s="6"/>
      <c r="G1" s="6"/>
      <c r="H1" s="6"/>
      <c r="I1" s="6"/>
      <c r="J1" s="1" t="str">
        <f>HYPERLINK("#'INDEX'!A1", "Back to INDEX")</f>
        <v>Back to INDEX</v>
      </c>
    </row>
    <row r="2" spans="1:10" x14ac:dyDescent="0.25">
      <c r="A2" s="3" t="s">
        <v>159</v>
      </c>
      <c r="B2" s="5" t="s">
        <v>1654</v>
      </c>
      <c r="C2" s="5" t="s">
        <v>1658</v>
      </c>
      <c r="D2" s="5" t="s">
        <v>1659</v>
      </c>
      <c r="E2" s="5" t="s">
        <v>1660</v>
      </c>
      <c r="F2" s="5" t="s">
        <v>1661</v>
      </c>
      <c r="G2" s="5" t="s">
        <v>1662</v>
      </c>
      <c r="H2" s="5" t="s">
        <v>1663</v>
      </c>
      <c r="I2" s="5" t="s">
        <v>1664</v>
      </c>
    </row>
    <row r="3" spans="1:10" x14ac:dyDescent="0.25">
      <c r="A3" t="s">
        <v>1537</v>
      </c>
      <c r="B3" s="6">
        <v>86.4</v>
      </c>
      <c r="C3" s="6">
        <v>84.6</v>
      </c>
      <c r="D3" s="6">
        <v>67.599999999999994</v>
      </c>
      <c r="E3" s="6">
        <v>94.7</v>
      </c>
      <c r="F3" s="6">
        <v>81.8</v>
      </c>
      <c r="G3" s="6">
        <v>83.6</v>
      </c>
      <c r="H3" s="6">
        <v>93.7</v>
      </c>
      <c r="I3" s="6">
        <v>61</v>
      </c>
    </row>
    <row r="4" spans="1:10" x14ac:dyDescent="0.25">
      <c r="A4" t="s">
        <v>1538</v>
      </c>
      <c r="B4" s="6">
        <v>83.2</v>
      </c>
      <c r="C4" s="6">
        <v>81.7</v>
      </c>
      <c r="D4" s="6">
        <v>59.6</v>
      </c>
      <c r="E4" s="6">
        <v>94.4</v>
      </c>
      <c r="F4" s="6">
        <v>75.900000000000006</v>
      </c>
      <c r="G4" s="6">
        <v>81.3</v>
      </c>
      <c r="H4" s="6">
        <v>92.4</v>
      </c>
      <c r="I4" s="6">
        <v>53.3</v>
      </c>
    </row>
    <row r="5" spans="1:10" x14ac:dyDescent="0.25">
      <c r="A5" t="s">
        <v>243</v>
      </c>
      <c r="B5" s="6">
        <v>84.8</v>
      </c>
      <c r="C5" s="6">
        <v>83.8</v>
      </c>
      <c r="D5" s="6">
        <v>66.2</v>
      </c>
      <c r="E5" s="6">
        <v>95.3</v>
      </c>
      <c r="F5" s="6">
        <v>82.9</v>
      </c>
      <c r="G5" s="6">
        <v>82.8</v>
      </c>
      <c r="H5" s="6">
        <v>92.4</v>
      </c>
      <c r="I5" s="6">
        <v>54.2</v>
      </c>
    </row>
    <row r="6" spans="1:10" x14ac:dyDescent="0.25">
      <c r="A6" t="s">
        <v>244</v>
      </c>
      <c r="B6" s="6">
        <v>84.8</v>
      </c>
      <c r="C6" s="6">
        <v>82.7</v>
      </c>
      <c r="D6" s="6">
        <v>61.9</v>
      </c>
      <c r="E6" s="6">
        <v>94.1</v>
      </c>
      <c r="F6" s="6">
        <v>76.5</v>
      </c>
      <c r="G6" s="6">
        <v>82.2</v>
      </c>
      <c r="H6" s="6">
        <v>93.3</v>
      </c>
      <c r="I6" s="6">
        <v>58.7</v>
      </c>
    </row>
    <row r="7" spans="1:10" x14ac:dyDescent="0.25">
      <c r="A7" t="s">
        <v>245</v>
      </c>
      <c r="B7" s="6">
        <v>86.5</v>
      </c>
      <c r="C7" s="6">
        <v>83.8</v>
      </c>
      <c r="D7" s="6">
        <v>62.2</v>
      </c>
      <c r="E7" s="6">
        <v>97.3</v>
      </c>
      <c r="F7" s="6">
        <v>70.3</v>
      </c>
      <c r="G7" s="6">
        <v>81.099999999999994</v>
      </c>
      <c r="H7" s="6">
        <v>97.3</v>
      </c>
      <c r="I7" s="6">
        <v>64.900000000000006</v>
      </c>
    </row>
    <row r="8" spans="1:10" x14ac:dyDescent="0.25">
      <c r="A8" t="s">
        <v>337</v>
      </c>
      <c r="B8" s="6">
        <v>84.8</v>
      </c>
      <c r="C8" s="6">
        <v>83.1</v>
      </c>
      <c r="D8" s="6">
        <v>63.5</v>
      </c>
      <c r="E8" s="6">
        <v>94.5</v>
      </c>
      <c r="F8" s="6">
        <v>78.8</v>
      </c>
      <c r="G8" s="6">
        <v>82.4</v>
      </c>
      <c r="H8" s="6">
        <v>93</v>
      </c>
      <c r="I8" s="6">
        <v>57</v>
      </c>
    </row>
    <row r="9" spans="1:10" x14ac:dyDescent="0.25">
      <c r="A9" t="s">
        <v>338</v>
      </c>
      <c r="B9" s="6">
        <v>83.7</v>
      </c>
      <c r="C9" s="6">
        <v>82.1</v>
      </c>
      <c r="D9" s="6">
        <v>60.3</v>
      </c>
      <c r="E9" s="6">
        <v>94.3</v>
      </c>
      <c r="F9" s="6">
        <v>75.900000000000006</v>
      </c>
      <c r="G9" s="6">
        <v>81.7</v>
      </c>
      <c r="H9" s="6">
        <v>92</v>
      </c>
      <c r="I9" s="6">
        <v>55.4</v>
      </c>
    </row>
    <row r="10" spans="1:10" x14ac:dyDescent="0.25">
      <c r="A10" t="s">
        <v>339</v>
      </c>
      <c r="B10" s="6">
        <v>87.9</v>
      </c>
      <c r="C10" s="6">
        <v>86.1</v>
      </c>
      <c r="D10" s="6">
        <v>72.3</v>
      </c>
      <c r="E10" s="6">
        <v>95</v>
      </c>
      <c r="F10" s="6">
        <v>87</v>
      </c>
      <c r="G10" s="6">
        <v>84.5</v>
      </c>
      <c r="H10" s="6">
        <v>95.7</v>
      </c>
      <c r="I10" s="6">
        <v>61.8</v>
      </c>
    </row>
    <row r="11" spans="1:10" x14ac:dyDescent="0.25">
      <c r="A11" t="s">
        <v>340</v>
      </c>
      <c r="B11" s="6">
        <v>79</v>
      </c>
      <c r="C11" s="6">
        <v>78.599999999999994</v>
      </c>
      <c r="D11" s="6">
        <v>55.8</v>
      </c>
      <c r="E11" s="6">
        <v>93.5</v>
      </c>
      <c r="F11" s="6">
        <v>69.900000000000006</v>
      </c>
      <c r="G11" s="6">
        <v>77.2</v>
      </c>
      <c r="H11" s="6">
        <v>88.8</v>
      </c>
      <c r="I11" s="6">
        <v>50.7</v>
      </c>
    </row>
    <row r="12" spans="1:10" x14ac:dyDescent="0.25">
      <c r="A12" t="s">
        <v>250</v>
      </c>
      <c r="B12" s="6">
        <v>85.1</v>
      </c>
      <c r="C12" s="6">
        <v>83.4</v>
      </c>
      <c r="D12" s="6">
        <v>63.9</v>
      </c>
      <c r="E12" s="6">
        <v>94.6</v>
      </c>
      <c r="F12" s="6">
        <v>79.3</v>
      </c>
      <c r="G12" s="6">
        <v>82.7</v>
      </c>
      <c r="H12" s="6">
        <v>93.2</v>
      </c>
      <c r="I12" s="6">
        <v>57.4</v>
      </c>
    </row>
    <row r="13" spans="1:10" x14ac:dyDescent="0.25">
      <c r="A13" t="s">
        <v>341</v>
      </c>
      <c r="B13" s="6">
        <v>84.7</v>
      </c>
      <c r="C13" s="6">
        <v>82.9</v>
      </c>
      <c r="D13" s="6">
        <v>64</v>
      </c>
      <c r="E13" s="6">
        <v>94.6</v>
      </c>
      <c r="F13" s="6">
        <v>78.900000000000006</v>
      </c>
      <c r="G13" s="6">
        <v>82.4</v>
      </c>
      <c r="H13" s="6">
        <v>92.9</v>
      </c>
      <c r="I13" s="6">
        <v>56.7</v>
      </c>
    </row>
    <row r="14" spans="1:10" x14ac:dyDescent="0.25">
      <c r="A14" t="s">
        <v>342</v>
      </c>
      <c r="B14" s="6">
        <v>85.3</v>
      </c>
      <c r="C14" s="6">
        <v>86.9</v>
      </c>
      <c r="D14" s="6">
        <v>53.7</v>
      </c>
      <c r="E14" s="6">
        <v>93.4</v>
      </c>
      <c r="F14" s="6">
        <v>75.599999999999994</v>
      </c>
      <c r="G14" s="6">
        <v>82.6</v>
      </c>
      <c r="H14" s="6">
        <v>96.1</v>
      </c>
      <c r="I14" s="6">
        <v>63.3</v>
      </c>
    </row>
    <row r="15" spans="1:10" x14ac:dyDescent="0.25">
      <c r="A15" t="s">
        <v>253</v>
      </c>
      <c r="B15" s="6">
        <v>82.5</v>
      </c>
      <c r="C15" s="6">
        <v>81</v>
      </c>
      <c r="D15" s="6">
        <v>58.3</v>
      </c>
      <c r="E15" s="6">
        <v>93</v>
      </c>
      <c r="F15" s="6">
        <v>73.7</v>
      </c>
      <c r="G15" s="6">
        <v>81.5</v>
      </c>
      <c r="H15" s="6">
        <v>91.7</v>
      </c>
      <c r="I15" s="6">
        <v>52.4</v>
      </c>
    </row>
    <row r="16" spans="1:10" x14ac:dyDescent="0.25">
      <c r="A16" t="s">
        <v>254</v>
      </c>
      <c r="B16" s="6">
        <v>83.5</v>
      </c>
      <c r="C16" s="6">
        <v>83.6</v>
      </c>
      <c r="D16" s="6">
        <v>56.6</v>
      </c>
      <c r="E16" s="6">
        <v>95.4</v>
      </c>
      <c r="F16" s="6">
        <v>74</v>
      </c>
      <c r="G16" s="6">
        <v>82</v>
      </c>
      <c r="H16" s="6">
        <v>92</v>
      </c>
      <c r="I16" s="6">
        <v>55.3</v>
      </c>
    </row>
    <row r="17" spans="1:9" x14ac:dyDescent="0.25">
      <c r="A17" t="s">
        <v>255</v>
      </c>
      <c r="B17" s="6">
        <v>81.599999999999994</v>
      </c>
      <c r="C17" s="6">
        <v>81.599999999999994</v>
      </c>
      <c r="D17" s="6">
        <v>60.7</v>
      </c>
      <c r="E17" s="6">
        <v>95</v>
      </c>
      <c r="F17" s="6">
        <v>75.599999999999994</v>
      </c>
      <c r="G17" s="6">
        <v>77.900000000000006</v>
      </c>
      <c r="H17" s="6">
        <v>92</v>
      </c>
      <c r="I17" s="6">
        <v>55.9</v>
      </c>
    </row>
    <row r="18" spans="1:9" x14ac:dyDescent="0.25">
      <c r="A18" t="s">
        <v>256</v>
      </c>
      <c r="B18" s="6">
        <v>82.8</v>
      </c>
      <c r="C18" s="6">
        <v>82.1</v>
      </c>
      <c r="D18" s="6">
        <v>57.6</v>
      </c>
      <c r="E18" s="6">
        <v>94</v>
      </c>
      <c r="F18" s="6">
        <v>73.7</v>
      </c>
      <c r="G18" s="6">
        <v>81.7</v>
      </c>
      <c r="H18" s="6">
        <v>91.6</v>
      </c>
      <c r="I18" s="6">
        <v>53.2</v>
      </c>
    </row>
    <row r="19" spans="1:9" x14ac:dyDescent="0.25">
      <c r="A19" t="s">
        <v>343</v>
      </c>
      <c r="B19">
        <v>81.099999999999994</v>
      </c>
      <c r="C19">
        <v>81.400000000000006</v>
      </c>
      <c r="D19">
        <v>55.7</v>
      </c>
      <c r="E19">
        <v>95</v>
      </c>
      <c r="F19">
        <v>73.8</v>
      </c>
      <c r="G19">
        <v>79.5</v>
      </c>
      <c r="H19">
        <v>92.3</v>
      </c>
      <c r="I19">
        <v>56.2</v>
      </c>
    </row>
    <row r="20" spans="1:9" x14ac:dyDescent="0.25">
      <c r="A20" s="4" t="s">
        <v>213</v>
      </c>
      <c r="B20" s="4">
        <v>84.8</v>
      </c>
      <c r="C20" s="4">
        <v>83.1</v>
      </c>
      <c r="D20" s="4">
        <v>63.4</v>
      </c>
      <c r="E20" s="4">
        <v>94.5</v>
      </c>
      <c r="F20" s="4">
        <v>78.8</v>
      </c>
      <c r="G20" s="4">
        <v>82.4</v>
      </c>
      <c r="H20" s="4">
        <v>93</v>
      </c>
      <c r="I20" s="4">
        <v>57.1</v>
      </c>
    </row>
    <row r="22" spans="1:9" x14ac:dyDescent="0.25">
      <c r="A22" t="s">
        <v>171</v>
      </c>
    </row>
    <row r="23" spans="1:9" x14ac:dyDescent="0.25">
      <c r="A23" t="s">
        <v>1665</v>
      </c>
    </row>
    <row r="25" spans="1:9" x14ac:dyDescent="0.25">
      <c r="A25" t="s">
        <v>179</v>
      </c>
    </row>
    <row r="26" spans="1:9" x14ac:dyDescent="0.25">
      <c r="A26" t="s">
        <v>1666</v>
      </c>
    </row>
    <row r="27" spans="1:9" x14ac:dyDescent="0.25">
      <c r="A27" t="s">
        <v>1667</v>
      </c>
    </row>
    <row r="28" spans="1:9" x14ac:dyDescent="0.25">
      <c r="A28" t="s">
        <v>1668</v>
      </c>
    </row>
    <row r="29" spans="1:9" x14ac:dyDescent="0.25">
      <c r="A29" t="s">
        <v>1669</v>
      </c>
    </row>
    <row r="30" spans="1:9" x14ac:dyDescent="0.25">
      <c r="A30" t="s">
        <v>1670</v>
      </c>
    </row>
    <row r="31" spans="1:9" x14ac:dyDescent="0.25">
      <c r="A31" t="s">
        <v>1671</v>
      </c>
    </row>
    <row r="32" spans="1:9" x14ac:dyDescent="0.25">
      <c r="A32" t="s">
        <v>1672</v>
      </c>
    </row>
    <row r="33" spans="1:1" x14ac:dyDescent="0.25">
      <c r="A33" t="s">
        <v>1673</v>
      </c>
    </row>
    <row r="34" spans="1:1" x14ac:dyDescent="0.25">
      <c r="A34" t="s">
        <v>1648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</sheetData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36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99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1674</v>
      </c>
      <c r="C2" s="5" t="s">
        <v>1675</v>
      </c>
    </row>
    <row r="3" spans="1:4" x14ac:dyDescent="0.25">
      <c r="A3" t="s">
        <v>191</v>
      </c>
      <c r="B3" s="6">
        <v>84.1</v>
      </c>
      <c r="C3" s="6">
        <v>82.5</v>
      </c>
    </row>
    <row r="4" spans="1:4" x14ac:dyDescent="0.25">
      <c r="A4" t="s">
        <v>192</v>
      </c>
      <c r="B4" s="6">
        <v>73.099999999999994</v>
      </c>
      <c r="C4" s="6">
        <v>72.3</v>
      </c>
    </row>
    <row r="5" spans="1:4" x14ac:dyDescent="0.25">
      <c r="A5" t="s">
        <v>193</v>
      </c>
      <c r="B5" s="6">
        <v>75.2</v>
      </c>
      <c r="C5" s="6">
        <v>72.3</v>
      </c>
    </row>
    <row r="6" spans="1:4" x14ac:dyDescent="0.25">
      <c r="A6" t="s">
        <v>194</v>
      </c>
      <c r="B6" s="6">
        <v>76.2</v>
      </c>
      <c r="C6" s="6">
        <v>70.2</v>
      </c>
    </row>
    <row r="7" spans="1:4" x14ac:dyDescent="0.25">
      <c r="A7" t="s">
        <v>195</v>
      </c>
      <c r="B7" s="6">
        <v>83.1</v>
      </c>
      <c r="C7" s="6">
        <v>81.3</v>
      </c>
    </row>
    <row r="8" spans="1:4" x14ac:dyDescent="0.25">
      <c r="A8" t="s">
        <v>196</v>
      </c>
      <c r="B8" s="6">
        <v>82.5</v>
      </c>
      <c r="C8" s="6">
        <v>77.900000000000006</v>
      </c>
    </row>
    <row r="9" spans="1:4" x14ac:dyDescent="0.25">
      <c r="A9" t="s">
        <v>197</v>
      </c>
      <c r="B9" s="6">
        <v>80.400000000000006</v>
      </c>
      <c r="C9" s="6">
        <v>79.599999999999994</v>
      </c>
    </row>
    <row r="10" spans="1:4" x14ac:dyDescent="0.25">
      <c r="A10" t="s">
        <v>198</v>
      </c>
      <c r="B10" s="6">
        <v>79.400000000000006</v>
      </c>
      <c r="C10" s="6">
        <v>75.8</v>
      </c>
    </row>
    <row r="11" spans="1:4" x14ac:dyDescent="0.25">
      <c r="A11" t="s">
        <v>199</v>
      </c>
      <c r="B11" s="6">
        <v>83.7</v>
      </c>
      <c r="C11" s="6">
        <v>84.2</v>
      </c>
    </row>
    <row r="12" spans="1:4" x14ac:dyDescent="0.25">
      <c r="A12" t="s">
        <v>200</v>
      </c>
      <c r="B12" s="6">
        <v>78.099999999999994</v>
      </c>
      <c r="C12" s="6">
        <v>65.7</v>
      </c>
    </row>
    <row r="13" spans="1:4" x14ac:dyDescent="0.25">
      <c r="A13" t="s">
        <v>201</v>
      </c>
      <c r="B13" s="6">
        <v>83.9</v>
      </c>
      <c r="C13" s="6">
        <v>78.8</v>
      </c>
    </row>
    <row r="14" spans="1:4" x14ac:dyDescent="0.25">
      <c r="A14" t="s">
        <v>202</v>
      </c>
      <c r="B14" s="6">
        <v>88.2</v>
      </c>
      <c r="C14" s="6">
        <v>82</v>
      </c>
    </row>
    <row r="15" spans="1:4" x14ac:dyDescent="0.25">
      <c r="A15" t="s">
        <v>203</v>
      </c>
      <c r="B15" s="6">
        <v>78.2</v>
      </c>
      <c r="C15" s="6">
        <v>74.900000000000006</v>
      </c>
    </row>
    <row r="16" spans="1:4" x14ac:dyDescent="0.25">
      <c r="A16" t="s">
        <v>204</v>
      </c>
      <c r="B16" s="6">
        <v>78.400000000000006</v>
      </c>
      <c r="C16" s="6">
        <v>76.3</v>
      </c>
    </row>
    <row r="17" spans="1:3" x14ac:dyDescent="0.25">
      <c r="A17" t="s">
        <v>205</v>
      </c>
      <c r="B17" s="6">
        <v>85.5</v>
      </c>
      <c r="C17" s="6">
        <v>83.3</v>
      </c>
    </row>
    <row r="18" spans="1:3" x14ac:dyDescent="0.25">
      <c r="A18" t="s">
        <v>206</v>
      </c>
      <c r="B18" s="6">
        <v>85.7</v>
      </c>
      <c r="C18" s="6">
        <v>84.5</v>
      </c>
    </row>
    <row r="19" spans="1:3" x14ac:dyDescent="0.25">
      <c r="A19" t="s">
        <v>207</v>
      </c>
      <c r="B19" s="6">
        <v>84.5</v>
      </c>
      <c r="C19" s="6">
        <v>81.2</v>
      </c>
    </row>
    <row r="20" spans="1:3" x14ac:dyDescent="0.25">
      <c r="A20" t="s">
        <v>208</v>
      </c>
      <c r="B20" s="6">
        <v>84</v>
      </c>
      <c r="C20" s="6">
        <v>79.900000000000006</v>
      </c>
    </row>
    <row r="21" spans="1:3" x14ac:dyDescent="0.25">
      <c r="A21" t="s">
        <v>210</v>
      </c>
      <c r="B21" s="6">
        <v>76.599999999999994</v>
      </c>
      <c r="C21" s="6">
        <v>73.2</v>
      </c>
    </row>
    <row r="22" spans="1:3" x14ac:dyDescent="0.25">
      <c r="A22" t="s">
        <v>211</v>
      </c>
      <c r="B22" s="6">
        <v>81</v>
      </c>
      <c r="C22" s="6">
        <v>77.8</v>
      </c>
    </row>
    <row r="23" spans="1:3" x14ac:dyDescent="0.25">
      <c r="A23" t="s">
        <v>212</v>
      </c>
      <c r="B23">
        <v>83.7</v>
      </c>
      <c r="C23">
        <v>79.599999999999994</v>
      </c>
    </row>
    <row r="24" spans="1:3" x14ac:dyDescent="0.25">
      <c r="A24" s="4" t="s">
        <v>213</v>
      </c>
      <c r="B24" s="4">
        <v>80.8</v>
      </c>
      <c r="C24" s="4">
        <v>77.900000000000006</v>
      </c>
    </row>
    <row r="26" spans="1:3" x14ac:dyDescent="0.25">
      <c r="A26" t="s">
        <v>171</v>
      </c>
    </row>
    <row r="27" spans="1:3" x14ac:dyDescent="0.25">
      <c r="A27" t="s">
        <v>1694</v>
      </c>
    </row>
    <row r="29" spans="1:3" x14ac:dyDescent="0.25">
      <c r="A29" t="s">
        <v>179</v>
      </c>
    </row>
    <row r="30" spans="1:3" x14ac:dyDescent="0.25">
      <c r="A30" t="s">
        <v>1656</v>
      </c>
    </row>
    <row r="31" spans="1:3" x14ac:dyDescent="0.25">
      <c r="A31" t="s">
        <v>1695</v>
      </c>
    </row>
    <row r="32" spans="1:3" x14ac:dyDescent="0.25">
      <c r="A32" t="s">
        <v>1696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36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</cols>
  <sheetData>
    <row r="1" spans="1:4" x14ac:dyDescent="0.25">
      <c r="A1" s="4" t="s">
        <v>100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1674</v>
      </c>
      <c r="C2" s="5" t="s">
        <v>1675</v>
      </c>
    </row>
    <row r="3" spans="1:4" x14ac:dyDescent="0.25">
      <c r="A3" t="s">
        <v>191</v>
      </c>
      <c r="B3" s="6">
        <v>82.2</v>
      </c>
      <c r="C3" s="6">
        <v>93.2</v>
      </c>
    </row>
    <row r="4" spans="1:4" x14ac:dyDescent="0.25">
      <c r="A4" t="s">
        <v>192</v>
      </c>
      <c r="B4" s="6">
        <v>84.3</v>
      </c>
      <c r="C4" s="6">
        <v>73.400000000000006</v>
      </c>
    </row>
    <row r="5" spans="1:4" x14ac:dyDescent="0.25">
      <c r="A5" t="s">
        <v>193</v>
      </c>
      <c r="B5" s="6">
        <v>81.3</v>
      </c>
      <c r="C5" s="6">
        <v>73.099999999999994</v>
      </c>
    </row>
    <row r="6" spans="1:4" x14ac:dyDescent="0.25">
      <c r="A6" t="s">
        <v>194</v>
      </c>
      <c r="B6" s="6" t="s">
        <v>222</v>
      </c>
      <c r="C6" s="6">
        <v>77.099999999999994</v>
      </c>
    </row>
    <row r="7" spans="1:4" x14ac:dyDescent="0.25">
      <c r="A7" t="s">
        <v>195</v>
      </c>
      <c r="B7" s="6">
        <v>90.3</v>
      </c>
      <c r="C7" s="6">
        <v>92.2</v>
      </c>
    </row>
    <row r="8" spans="1:4" x14ac:dyDescent="0.25">
      <c r="A8" t="s">
        <v>196</v>
      </c>
      <c r="B8" s="6">
        <v>80.900000000000006</v>
      </c>
      <c r="C8" s="6">
        <v>77</v>
      </c>
    </row>
    <row r="9" spans="1:4" x14ac:dyDescent="0.25">
      <c r="A9" t="s">
        <v>197</v>
      </c>
      <c r="B9" s="6" t="s">
        <v>159</v>
      </c>
      <c r="C9" s="6" t="s">
        <v>159</v>
      </c>
    </row>
    <row r="10" spans="1:4" x14ac:dyDescent="0.25">
      <c r="A10" t="s">
        <v>198</v>
      </c>
      <c r="B10" s="6">
        <v>84.2</v>
      </c>
      <c r="C10" s="6">
        <v>88.5</v>
      </c>
    </row>
    <row r="11" spans="1:4" x14ac:dyDescent="0.25">
      <c r="A11" t="s">
        <v>199</v>
      </c>
      <c r="B11" s="6" t="s">
        <v>159</v>
      </c>
      <c r="C11" s="6" t="s">
        <v>159</v>
      </c>
    </row>
    <row r="12" spans="1:4" x14ac:dyDescent="0.25">
      <c r="A12" t="s">
        <v>200</v>
      </c>
      <c r="B12" s="6" t="s">
        <v>222</v>
      </c>
      <c r="C12" s="6" t="s">
        <v>222</v>
      </c>
    </row>
    <row r="13" spans="1:4" x14ac:dyDescent="0.25">
      <c r="A13" t="s">
        <v>201</v>
      </c>
      <c r="B13" s="6" t="s">
        <v>159</v>
      </c>
      <c r="C13" s="6" t="s">
        <v>159</v>
      </c>
    </row>
    <row r="14" spans="1:4" x14ac:dyDescent="0.25">
      <c r="A14" t="s">
        <v>202</v>
      </c>
      <c r="B14" s="6" t="s">
        <v>159</v>
      </c>
      <c r="C14" s="6" t="s">
        <v>159</v>
      </c>
    </row>
    <row r="15" spans="1:4" x14ac:dyDescent="0.25">
      <c r="A15" t="s">
        <v>203</v>
      </c>
      <c r="B15" s="6">
        <v>84.4</v>
      </c>
      <c r="C15" s="6">
        <v>89.6</v>
      </c>
    </row>
    <row r="16" spans="1:4" x14ac:dyDescent="0.25">
      <c r="A16" t="s">
        <v>204</v>
      </c>
      <c r="B16" s="6">
        <v>81.400000000000006</v>
      </c>
      <c r="C16" s="6">
        <v>79.2</v>
      </c>
    </row>
    <row r="17" spans="1:3" x14ac:dyDescent="0.25">
      <c r="A17" t="s">
        <v>205</v>
      </c>
      <c r="B17" s="6">
        <v>93.1</v>
      </c>
      <c r="C17" s="6">
        <v>89.4</v>
      </c>
    </row>
    <row r="18" spans="1:3" x14ac:dyDescent="0.25">
      <c r="A18" t="s">
        <v>206</v>
      </c>
      <c r="B18" s="6">
        <v>84.8</v>
      </c>
      <c r="C18" s="6">
        <v>78.400000000000006</v>
      </c>
    </row>
    <row r="19" spans="1:3" x14ac:dyDescent="0.25">
      <c r="A19" t="s">
        <v>207</v>
      </c>
      <c r="B19" s="6">
        <v>70.7</v>
      </c>
      <c r="C19" s="6">
        <v>85.7</v>
      </c>
    </row>
    <row r="20" spans="1:3" x14ac:dyDescent="0.25">
      <c r="A20" t="s">
        <v>208</v>
      </c>
      <c r="B20" s="6" t="s">
        <v>222</v>
      </c>
      <c r="C20" s="6" t="s">
        <v>222</v>
      </c>
    </row>
    <row r="21" spans="1:3" x14ac:dyDescent="0.25">
      <c r="A21" t="s">
        <v>210</v>
      </c>
      <c r="B21" s="6">
        <v>74.3</v>
      </c>
      <c r="C21" s="6">
        <v>71.7</v>
      </c>
    </row>
    <row r="22" spans="1:3" x14ac:dyDescent="0.25">
      <c r="A22" t="s">
        <v>211</v>
      </c>
      <c r="B22" s="6">
        <v>68.8</v>
      </c>
      <c r="C22" s="6">
        <v>71</v>
      </c>
    </row>
    <row r="23" spans="1:3" x14ac:dyDescent="0.25">
      <c r="A23" t="s">
        <v>212</v>
      </c>
      <c r="B23" t="s">
        <v>222</v>
      </c>
      <c r="C23" t="s">
        <v>222</v>
      </c>
    </row>
    <row r="24" spans="1:3" x14ac:dyDescent="0.25">
      <c r="A24" s="4" t="s">
        <v>213</v>
      </c>
      <c r="B24" s="4">
        <v>81.400000000000006</v>
      </c>
      <c r="C24" s="4">
        <v>78.5</v>
      </c>
    </row>
    <row r="26" spans="1:3" x14ac:dyDescent="0.25">
      <c r="A26" t="s">
        <v>171</v>
      </c>
    </row>
    <row r="27" spans="1:3" x14ac:dyDescent="0.25">
      <c r="A27" t="s">
        <v>1697</v>
      </c>
    </row>
    <row r="29" spans="1:3" x14ac:dyDescent="0.25">
      <c r="A29" t="s">
        <v>179</v>
      </c>
    </row>
    <row r="30" spans="1:3" x14ac:dyDescent="0.25">
      <c r="A30" t="s">
        <v>1656</v>
      </c>
    </row>
    <row r="31" spans="1:3" x14ac:dyDescent="0.25">
      <c r="A31" t="s">
        <v>1695</v>
      </c>
    </row>
    <row r="32" spans="1:3" x14ac:dyDescent="0.25">
      <c r="A32" t="s">
        <v>1696</v>
      </c>
    </row>
    <row r="33" spans="1:1" x14ac:dyDescent="0.25">
      <c r="A33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11"/>
  <sheetViews>
    <sheetView workbookViewId="0"/>
  </sheetViews>
  <sheetFormatPr defaultColWidth="11.42578125" defaultRowHeight="15" x14ac:dyDescent="0.25"/>
  <cols>
    <col min="1" max="1" width="33.7109375" customWidth="1"/>
    <col min="2" max="10" width="20.7109375" customWidth="1"/>
  </cols>
  <sheetData>
    <row r="1" spans="1:11" x14ac:dyDescent="0.25">
      <c r="A1" s="4" t="s">
        <v>102</v>
      </c>
      <c r="B1" s="6"/>
      <c r="C1" s="6"/>
      <c r="D1" s="6"/>
      <c r="E1" s="6"/>
      <c r="F1" s="6"/>
      <c r="G1" s="6"/>
      <c r="H1" s="6"/>
      <c r="I1" s="6"/>
      <c r="J1" s="6"/>
      <c r="K1" s="1" t="str">
        <f>HYPERLINK("#'INDEX'!A1", "Back to INDEX")</f>
        <v>Back to INDEX</v>
      </c>
    </row>
    <row r="2" spans="1:11" ht="25.5" x14ac:dyDescent="0.25">
      <c r="A2" s="3" t="s">
        <v>159</v>
      </c>
      <c r="B2" s="5" t="s">
        <v>1698</v>
      </c>
      <c r="C2" s="5" t="s">
        <v>1699</v>
      </c>
      <c r="D2" s="5" t="s">
        <v>1700</v>
      </c>
      <c r="E2" s="5" t="s">
        <v>1701</v>
      </c>
      <c r="F2" s="5" t="s">
        <v>1702</v>
      </c>
      <c r="G2" s="5" t="s">
        <v>1703</v>
      </c>
      <c r="H2" s="5" t="s">
        <v>1704</v>
      </c>
      <c r="I2" s="5" t="s">
        <v>1705</v>
      </c>
      <c r="J2" s="5" t="s">
        <v>1706</v>
      </c>
    </row>
    <row r="3" spans="1:11" x14ac:dyDescent="0.25">
      <c r="A3" t="s">
        <v>1707</v>
      </c>
      <c r="B3" s="6">
        <v>41</v>
      </c>
      <c r="C3" s="6">
        <v>62</v>
      </c>
      <c r="D3" s="6">
        <v>103</v>
      </c>
      <c r="E3" s="6">
        <v>41</v>
      </c>
      <c r="F3" s="6">
        <v>79</v>
      </c>
      <c r="G3" s="6">
        <v>120</v>
      </c>
      <c r="H3" s="6">
        <v>41</v>
      </c>
      <c r="I3" s="6">
        <v>86</v>
      </c>
      <c r="J3" s="6">
        <v>127</v>
      </c>
    </row>
    <row r="4" spans="1:11" x14ac:dyDescent="0.25">
      <c r="A4" t="s">
        <v>1708</v>
      </c>
      <c r="B4" s="6">
        <v>111044</v>
      </c>
      <c r="C4" s="6">
        <v>16327</v>
      </c>
      <c r="D4" s="6">
        <v>127371</v>
      </c>
      <c r="E4" s="6">
        <v>178088</v>
      </c>
      <c r="F4" s="6">
        <v>11151</v>
      </c>
      <c r="G4" s="6">
        <v>189239</v>
      </c>
      <c r="H4" s="6">
        <v>289132</v>
      </c>
      <c r="I4" s="6">
        <v>27478</v>
      </c>
      <c r="J4" s="6">
        <v>316610</v>
      </c>
    </row>
    <row r="5" spans="1:11" x14ac:dyDescent="0.25">
      <c r="A5" t="s">
        <v>1709</v>
      </c>
      <c r="B5">
        <v>44664</v>
      </c>
      <c r="C5">
        <v>6121</v>
      </c>
      <c r="D5">
        <v>50785</v>
      </c>
      <c r="E5">
        <v>72366</v>
      </c>
      <c r="F5">
        <v>4676</v>
      </c>
      <c r="G5">
        <v>77042</v>
      </c>
      <c r="H5">
        <v>117030</v>
      </c>
      <c r="I5">
        <v>10797</v>
      </c>
      <c r="J5">
        <v>127827</v>
      </c>
    </row>
    <row r="6" spans="1:11" x14ac:dyDescent="0.25">
      <c r="A6" t="s">
        <v>1710</v>
      </c>
      <c r="B6">
        <v>40.200000000000003</v>
      </c>
      <c r="C6">
        <v>37.5</v>
      </c>
      <c r="D6">
        <v>39.9</v>
      </c>
      <c r="E6">
        <v>40.6</v>
      </c>
      <c r="F6">
        <v>41.9</v>
      </c>
      <c r="G6">
        <v>40.700000000000003</v>
      </c>
      <c r="H6">
        <v>40.5</v>
      </c>
      <c r="I6">
        <v>39.299999999999997</v>
      </c>
      <c r="J6">
        <v>40.4</v>
      </c>
    </row>
    <row r="8" spans="1:11" x14ac:dyDescent="0.25">
      <c r="A8" t="s">
        <v>219</v>
      </c>
    </row>
    <row r="9" spans="1:11" x14ac:dyDescent="0.25">
      <c r="A9" t="s">
        <v>1713</v>
      </c>
    </row>
    <row r="10" spans="1:11" x14ac:dyDescent="0.25">
      <c r="A10" t="s">
        <v>1714</v>
      </c>
    </row>
    <row r="11" spans="1:11" x14ac:dyDescent="0.25">
      <c r="A11" t="s">
        <v>1715</v>
      </c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11"/>
  <sheetViews>
    <sheetView workbookViewId="0"/>
  </sheetViews>
  <sheetFormatPr defaultColWidth="11.42578125" defaultRowHeight="15" x14ac:dyDescent="0.25"/>
  <cols>
    <col min="1" max="1" width="33.7109375" customWidth="1"/>
    <col min="2" max="10" width="20.7109375" customWidth="1"/>
  </cols>
  <sheetData>
    <row r="1" spans="1:11" x14ac:dyDescent="0.25">
      <c r="A1" s="4" t="s">
        <v>103</v>
      </c>
      <c r="B1" s="6"/>
      <c r="C1" s="6"/>
      <c r="D1" s="6"/>
      <c r="E1" s="6"/>
      <c r="F1" s="6"/>
      <c r="G1" s="6"/>
      <c r="H1" s="6"/>
      <c r="I1" s="6"/>
      <c r="J1" s="6"/>
      <c r="K1" s="1" t="str">
        <f>HYPERLINK("#'INDEX'!A1", "Back to INDEX")</f>
        <v>Back to INDEX</v>
      </c>
    </row>
    <row r="2" spans="1:11" ht="25.5" x14ac:dyDescent="0.25">
      <c r="A2" s="3" t="s">
        <v>159</v>
      </c>
      <c r="B2" s="5" t="s">
        <v>1716</v>
      </c>
      <c r="C2" s="5" t="s">
        <v>1717</v>
      </c>
      <c r="D2" s="5" t="s">
        <v>1718</v>
      </c>
      <c r="E2" s="5" t="s">
        <v>1719</v>
      </c>
      <c r="F2" s="5" t="s">
        <v>1720</v>
      </c>
      <c r="G2" s="5" t="s">
        <v>1721</v>
      </c>
      <c r="H2" s="5" t="s">
        <v>1704</v>
      </c>
      <c r="I2" s="5" t="s">
        <v>1705</v>
      </c>
      <c r="J2" s="5" t="s">
        <v>1706</v>
      </c>
    </row>
    <row r="3" spans="1:11" x14ac:dyDescent="0.25">
      <c r="A3" t="s">
        <v>1707</v>
      </c>
      <c r="B3" s="6">
        <v>41</v>
      </c>
      <c r="C3" s="6">
        <v>53</v>
      </c>
      <c r="D3" s="6">
        <v>94</v>
      </c>
      <c r="E3" s="6">
        <v>41</v>
      </c>
      <c r="F3" s="6">
        <v>65</v>
      </c>
      <c r="G3" s="6">
        <v>106</v>
      </c>
      <c r="H3" s="6">
        <v>41</v>
      </c>
      <c r="I3" s="6">
        <v>71</v>
      </c>
      <c r="J3" s="6">
        <v>112</v>
      </c>
    </row>
    <row r="4" spans="1:11" x14ac:dyDescent="0.25">
      <c r="A4" t="s">
        <v>1708</v>
      </c>
      <c r="B4" s="6">
        <v>105179</v>
      </c>
      <c r="C4" s="6">
        <v>11445</v>
      </c>
      <c r="D4" s="6">
        <v>116624</v>
      </c>
      <c r="E4" s="6">
        <v>184223</v>
      </c>
      <c r="F4" s="6">
        <v>10847</v>
      </c>
      <c r="G4" s="6">
        <v>195070</v>
      </c>
      <c r="H4" s="6">
        <v>289402</v>
      </c>
      <c r="I4" s="6">
        <v>22292</v>
      </c>
      <c r="J4" s="6">
        <v>311694</v>
      </c>
    </row>
    <row r="5" spans="1:11" x14ac:dyDescent="0.25">
      <c r="A5" t="s">
        <v>1709</v>
      </c>
      <c r="B5">
        <v>43545</v>
      </c>
      <c r="C5">
        <v>4386</v>
      </c>
      <c r="D5">
        <v>47931</v>
      </c>
      <c r="E5">
        <v>78985</v>
      </c>
      <c r="F5">
        <v>4864</v>
      </c>
      <c r="G5">
        <v>83849</v>
      </c>
      <c r="H5">
        <v>122530</v>
      </c>
      <c r="I5">
        <v>9250</v>
      </c>
      <c r="J5">
        <v>131780</v>
      </c>
    </row>
    <row r="6" spans="1:11" x14ac:dyDescent="0.25">
      <c r="A6" t="s">
        <v>1710</v>
      </c>
      <c r="B6">
        <v>41.4</v>
      </c>
      <c r="C6">
        <v>38.299999999999997</v>
      </c>
      <c r="D6">
        <v>41.1</v>
      </c>
      <c r="E6">
        <v>42.9</v>
      </c>
      <c r="F6">
        <v>44.8</v>
      </c>
      <c r="G6">
        <v>43</v>
      </c>
      <c r="H6">
        <v>42.3</v>
      </c>
      <c r="I6">
        <v>41.5</v>
      </c>
      <c r="J6">
        <v>42.3</v>
      </c>
    </row>
    <row r="8" spans="1:11" x14ac:dyDescent="0.25">
      <c r="A8" t="s">
        <v>219</v>
      </c>
    </row>
    <row r="9" spans="1:11" x14ac:dyDescent="0.25">
      <c r="A9" t="s">
        <v>1713</v>
      </c>
    </row>
    <row r="10" spans="1:11" x14ac:dyDescent="0.25">
      <c r="A10" t="s">
        <v>1714</v>
      </c>
    </row>
    <row r="11" spans="1:11" x14ac:dyDescent="0.25">
      <c r="A11" t="s">
        <v>1715</v>
      </c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K11"/>
  <sheetViews>
    <sheetView workbookViewId="0"/>
  </sheetViews>
  <sheetFormatPr defaultColWidth="11.42578125" defaultRowHeight="15" x14ac:dyDescent="0.25"/>
  <cols>
    <col min="1" max="1" width="33.7109375" customWidth="1"/>
    <col min="2" max="10" width="20.7109375" customWidth="1"/>
  </cols>
  <sheetData>
    <row r="1" spans="1:11" x14ac:dyDescent="0.25">
      <c r="A1" s="4" t="s">
        <v>104</v>
      </c>
      <c r="B1" s="6"/>
      <c r="C1" s="6"/>
      <c r="D1" s="6"/>
      <c r="E1" s="6"/>
      <c r="F1" s="6"/>
      <c r="G1" s="6"/>
      <c r="H1" s="6"/>
      <c r="I1" s="6"/>
      <c r="J1" s="6"/>
      <c r="K1" s="1" t="str">
        <f>HYPERLINK("#'INDEX'!A1", "Back to INDEX")</f>
        <v>Back to INDEX</v>
      </c>
    </row>
    <row r="2" spans="1:11" ht="25.5" x14ac:dyDescent="0.25">
      <c r="A2" s="3" t="s">
        <v>159</v>
      </c>
      <c r="B2" s="5" t="s">
        <v>1722</v>
      </c>
      <c r="C2" s="5" t="s">
        <v>1723</v>
      </c>
      <c r="D2" s="5" t="s">
        <v>1724</v>
      </c>
      <c r="E2" s="5" t="s">
        <v>1725</v>
      </c>
      <c r="F2" s="5" t="s">
        <v>1726</v>
      </c>
      <c r="G2" s="5" t="s">
        <v>1727</v>
      </c>
      <c r="H2" s="5" t="s">
        <v>1704</v>
      </c>
      <c r="I2" s="5" t="s">
        <v>1705</v>
      </c>
      <c r="J2" s="5" t="s">
        <v>1706</v>
      </c>
    </row>
    <row r="3" spans="1:11" x14ac:dyDescent="0.25">
      <c r="A3" t="s">
        <v>1707</v>
      </c>
      <c r="B3" s="6">
        <v>41</v>
      </c>
      <c r="C3" s="6">
        <v>51</v>
      </c>
      <c r="D3" s="6">
        <v>92</v>
      </c>
      <c r="E3" s="6">
        <v>41</v>
      </c>
      <c r="F3" s="6">
        <v>61</v>
      </c>
      <c r="G3" s="6">
        <v>102</v>
      </c>
      <c r="H3" s="6">
        <v>41</v>
      </c>
      <c r="I3" s="6">
        <v>68</v>
      </c>
      <c r="J3" s="6">
        <v>109</v>
      </c>
    </row>
    <row r="4" spans="1:11" x14ac:dyDescent="0.25">
      <c r="A4" t="s">
        <v>1708</v>
      </c>
      <c r="B4" s="6">
        <v>96244</v>
      </c>
      <c r="C4" s="6">
        <v>11004</v>
      </c>
      <c r="D4" s="6">
        <v>107248</v>
      </c>
      <c r="E4" s="6">
        <v>181605</v>
      </c>
      <c r="F4" s="6">
        <v>10490</v>
      </c>
      <c r="G4" s="6">
        <v>192095</v>
      </c>
      <c r="H4" s="6">
        <v>277849</v>
      </c>
      <c r="I4" s="6">
        <v>21494</v>
      </c>
      <c r="J4" s="6">
        <v>299343</v>
      </c>
    </row>
    <row r="5" spans="1:11" x14ac:dyDescent="0.25">
      <c r="A5" t="s">
        <v>1709</v>
      </c>
      <c r="B5">
        <v>40508</v>
      </c>
      <c r="C5">
        <v>4531</v>
      </c>
      <c r="D5">
        <v>45039</v>
      </c>
      <c r="E5">
        <v>82290</v>
      </c>
      <c r="F5">
        <v>4847</v>
      </c>
      <c r="G5">
        <v>87137</v>
      </c>
      <c r="H5">
        <v>122798</v>
      </c>
      <c r="I5">
        <v>9378</v>
      </c>
      <c r="J5">
        <v>132176</v>
      </c>
    </row>
    <row r="6" spans="1:11" x14ac:dyDescent="0.25">
      <c r="A6" t="s">
        <v>1710</v>
      </c>
      <c r="B6">
        <v>42.1</v>
      </c>
      <c r="C6">
        <v>41.2</v>
      </c>
      <c r="D6">
        <v>42</v>
      </c>
      <c r="E6">
        <v>45.3</v>
      </c>
      <c r="F6">
        <v>46.2</v>
      </c>
      <c r="G6">
        <v>45.4</v>
      </c>
      <c r="H6">
        <v>44.2</v>
      </c>
      <c r="I6">
        <v>43.6</v>
      </c>
      <c r="J6">
        <v>44.2</v>
      </c>
    </row>
    <row r="8" spans="1:11" x14ac:dyDescent="0.25">
      <c r="A8" t="s">
        <v>219</v>
      </c>
    </row>
    <row r="9" spans="1:11" x14ac:dyDescent="0.25">
      <c r="A9" t="s">
        <v>1713</v>
      </c>
    </row>
    <row r="10" spans="1:11" x14ac:dyDescent="0.25">
      <c r="A10" t="s">
        <v>1714</v>
      </c>
    </row>
    <row r="11" spans="1:11" x14ac:dyDescent="0.25">
      <c r="A11" t="s">
        <v>1715</v>
      </c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11"/>
  <sheetViews>
    <sheetView workbookViewId="0"/>
  </sheetViews>
  <sheetFormatPr defaultColWidth="11.42578125" defaultRowHeight="15" x14ac:dyDescent="0.25"/>
  <cols>
    <col min="1" max="1" width="33.7109375" customWidth="1"/>
    <col min="2" max="10" width="20.7109375" customWidth="1"/>
  </cols>
  <sheetData>
    <row r="1" spans="1:11" x14ac:dyDescent="0.25">
      <c r="A1" s="4" t="s">
        <v>105</v>
      </c>
      <c r="B1" s="6"/>
      <c r="C1" s="6"/>
      <c r="D1" s="6"/>
      <c r="E1" s="6"/>
      <c r="F1" s="6"/>
      <c r="G1" s="6"/>
      <c r="H1" s="6"/>
      <c r="I1" s="6"/>
      <c r="J1" s="6"/>
      <c r="K1" s="1" t="str">
        <f>HYPERLINK("#'INDEX'!A1", "Back to INDEX")</f>
        <v>Back to INDEX</v>
      </c>
    </row>
    <row r="2" spans="1:11" ht="25.5" x14ac:dyDescent="0.25">
      <c r="A2" s="3" t="s">
        <v>159</v>
      </c>
      <c r="B2" s="5" t="s">
        <v>1728</v>
      </c>
      <c r="C2" s="5" t="s">
        <v>1729</v>
      </c>
      <c r="D2" s="5" t="s">
        <v>1730</v>
      </c>
      <c r="E2" s="5" t="s">
        <v>1731</v>
      </c>
      <c r="F2" s="5" t="s">
        <v>1732</v>
      </c>
      <c r="G2" s="5" t="s">
        <v>1733</v>
      </c>
      <c r="H2" s="5" t="s">
        <v>1704</v>
      </c>
      <c r="I2" s="5" t="s">
        <v>1705</v>
      </c>
      <c r="J2" s="5" t="s">
        <v>1706</v>
      </c>
    </row>
    <row r="3" spans="1:11" x14ac:dyDescent="0.25">
      <c r="A3" t="s">
        <v>1707</v>
      </c>
      <c r="B3" s="6">
        <v>40</v>
      </c>
      <c r="C3" s="6">
        <v>38</v>
      </c>
      <c r="D3" s="6">
        <v>78</v>
      </c>
      <c r="E3" s="6">
        <v>41</v>
      </c>
      <c r="F3" s="6">
        <v>58</v>
      </c>
      <c r="G3" s="6">
        <v>99</v>
      </c>
      <c r="H3" s="6">
        <v>41</v>
      </c>
      <c r="I3" s="6">
        <v>62</v>
      </c>
      <c r="J3" s="6">
        <v>103</v>
      </c>
    </row>
    <row r="4" spans="1:11" x14ac:dyDescent="0.25">
      <c r="A4" t="s">
        <v>1708</v>
      </c>
      <c r="B4" s="6">
        <v>75706</v>
      </c>
      <c r="C4" s="6">
        <v>5314</v>
      </c>
      <c r="D4" s="6">
        <v>81020</v>
      </c>
      <c r="E4" s="6">
        <v>187089</v>
      </c>
      <c r="F4" s="6">
        <v>12011</v>
      </c>
      <c r="G4" s="6">
        <v>199100</v>
      </c>
      <c r="H4" s="6">
        <v>262795</v>
      </c>
      <c r="I4" s="6">
        <v>17325</v>
      </c>
      <c r="J4" s="6">
        <v>280120</v>
      </c>
    </row>
    <row r="5" spans="1:11" x14ac:dyDescent="0.25">
      <c r="A5" t="s">
        <v>1709</v>
      </c>
      <c r="B5">
        <v>30182</v>
      </c>
      <c r="C5">
        <v>2217</v>
      </c>
      <c r="D5">
        <v>32399</v>
      </c>
      <c r="E5">
        <v>83080</v>
      </c>
      <c r="F5">
        <v>5085</v>
      </c>
      <c r="G5">
        <v>88165</v>
      </c>
      <c r="H5">
        <v>113262</v>
      </c>
      <c r="I5">
        <v>7302</v>
      </c>
      <c r="J5">
        <v>120564</v>
      </c>
    </row>
    <row r="6" spans="1:11" x14ac:dyDescent="0.25">
      <c r="A6" t="s">
        <v>1710</v>
      </c>
      <c r="B6">
        <v>39.9</v>
      </c>
      <c r="C6">
        <v>41.7</v>
      </c>
      <c r="D6">
        <v>40</v>
      </c>
      <c r="E6">
        <v>44.4</v>
      </c>
      <c r="F6">
        <v>42.3</v>
      </c>
      <c r="G6">
        <v>44.3</v>
      </c>
      <c r="H6">
        <v>43.1</v>
      </c>
      <c r="I6">
        <v>42.1</v>
      </c>
      <c r="J6">
        <v>43</v>
      </c>
    </row>
    <row r="8" spans="1:11" x14ac:dyDescent="0.25">
      <c r="A8" t="s">
        <v>219</v>
      </c>
    </row>
    <row r="9" spans="1:11" x14ac:dyDescent="0.25">
      <c r="A9" t="s">
        <v>1713</v>
      </c>
    </row>
    <row r="10" spans="1:11" x14ac:dyDescent="0.25">
      <c r="A10" t="s">
        <v>1714</v>
      </c>
    </row>
    <row r="11" spans="1:11" x14ac:dyDescent="0.25">
      <c r="A11" t="s">
        <v>1715</v>
      </c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47"/>
  <sheetViews>
    <sheetView workbookViewId="0"/>
  </sheetViews>
  <sheetFormatPr defaultColWidth="11.42578125" defaultRowHeight="15" x14ac:dyDescent="0.25"/>
  <cols>
    <col min="1" max="1" width="38.7109375" customWidth="1"/>
    <col min="2" max="4" width="30.7109375" customWidth="1"/>
  </cols>
  <sheetData>
    <row r="1" spans="1:5" x14ac:dyDescent="0.25">
      <c r="A1" s="4" t="s">
        <v>107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1734</v>
      </c>
      <c r="C2" s="5" t="s">
        <v>1735</v>
      </c>
      <c r="D2" s="5" t="s">
        <v>353</v>
      </c>
    </row>
    <row r="3" spans="1:5" x14ac:dyDescent="0.25">
      <c r="A3" t="s">
        <v>369</v>
      </c>
      <c r="B3" s="6">
        <v>48.2</v>
      </c>
      <c r="C3" s="6">
        <v>48.9</v>
      </c>
      <c r="D3" s="6">
        <v>48.8</v>
      </c>
    </row>
    <row r="4" spans="1:5" x14ac:dyDescent="0.25">
      <c r="A4" t="s">
        <v>374</v>
      </c>
      <c r="B4" s="6">
        <v>36.9</v>
      </c>
      <c r="C4" s="6">
        <v>38.200000000000003</v>
      </c>
      <c r="D4" s="6">
        <v>37.299999999999997</v>
      </c>
    </row>
    <row r="5" spans="1:5" x14ac:dyDescent="0.25">
      <c r="A5" t="s">
        <v>379</v>
      </c>
      <c r="B5" s="6">
        <v>40.4</v>
      </c>
      <c r="C5" s="6">
        <v>35.4</v>
      </c>
      <c r="D5" s="6">
        <v>37.6</v>
      </c>
    </row>
    <row r="6" spans="1:5" x14ac:dyDescent="0.25">
      <c r="A6" t="s">
        <v>384</v>
      </c>
      <c r="B6" s="6">
        <v>52.5</v>
      </c>
      <c r="C6" s="6">
        <v>55.7</v>
      </c>
      <c r="D6" s="6">
        <v>54.3</v>
      </c>
    </row>
    <row r="7" spans="1:5" x14ac:dyDescent="0.25">
      <c r="A7" t="s">
        <v>389</v>
      </c>
      <c r="B7" s="6">
        <v>35.6</v>
      </c>
      <c r="C7" s="6">
        <v>39.9</v>
      </c>
      <c r="D7" s="6">
        <v>37.799999999999997</v>
      </c>
    </row>
    <row r="8" spans="1:5" x14ac:dyDescent="0.25">
      <c r="A8" t="s">
        <v>394</v>
      </c>
      <c r="B8" s="6">
        <v>35.9</v>
      </c>
      <c r="C8" s="6">
        <v>39.799999999999997</v>
      </c>
      <c r="D8" s="6">
        <v>38.5</v>
      </c>
    </row>
    <row r="9" spans="1:5" x14ac:dyDescent="0.25">
      <c r="A9" t="s">
        <v>399</v>
      </c>
      <c r="B9" s="6">
        <v>46</v>
      </c>
      <c r="C9" s="6">
        <v>40.5</v>
      </c>
      <c r="D9" s="6">
        <v>43.1</v>
      </c>
    </row>
    <row r="10" spans="1:5" x14ac:dyDescent="0.25">
      <c r="A10" t="s">
        <v>404</v>
      </c>
      <c r="B10" s="6">
        <v>39.799999999999997</v>
      </c>
      <c r="C10" s="6">
        <v>46.5</v>
      </c>
      <c r="D10" s="6">
        <v>43.6</v>
      </c>
    </row>
    <row r="11" spans="1:5" x14ac:dyDescent="0.25">
      <c r="A11" t="s">
        <v>409</v>
      </c>
      <c r="B11" s="6">
        <v>40.700000000000003</v>
      </c>
      <c r="C11" s="6">
        <v>39.6</v>
      </c>
      <c r="D11" s="6">
        <v>40.1</v>
      </c>
    </row>
    <row r="12" spans="1:5" x14ac:dyDescent="0.25">
      <c r="A12" t="s">
        <v>414</v>
      </c>
      <c r="B12" s="6">
        <v>41.7</v>
      </c>
      <c r="C12" s="6">
        <v>41.5</v>
      </c>
      <c r="D12" s="6">
        <v>41.5</v>
      </c>
    </row>
    <row r="13" spans="1:5" x14ac:dyDescent="0.25">
      <c r="A13" t="s">
        <v>419</v>
      </c>
      <c r="B13" s="6">
        <v>34.6</v>
      </c>
      <c r="C13" s="6">
        <v>37.1</v>
      </c>
      <c r="D13" s="6">
        <v>36.1</v>
      </c>
    </row>
    <row r="14" spans="1:5" x14ac:dyDescent="0.25">
      <c r="A14" t="s">
        <v>424</v>
      </c>
      <c r="B14" s="6">
        <v>46.3</v>
      </c>
      <c r="C14" s="6">
        <v>44.1</v>
      </c>
      <c r="D14" s="6">
        <v>44.9</v>
      </c>
    </row>
    <row r="15" spans="1:5" x14ac:dyDescent="0.25">
      <c r="A15" t="s">
        <v>429</v>
      </c>
      <c r="B15" s="6">
        <v>38.6</v>
      </c>
      <c r="C15" s="6">
        <v>35.9</v>
      </c>
      <c r="D15" s="6">
        <v>36.799999999999997</v>
      </c>
    </row>
    <row r="16" spans="1:5" x14ac:dyDescent="0.25">
      <c r="A16" t="s">
        <v>434</v>
      </c>
      <c r="B16" s="6">
        <v>39.5</v>
      </c>
      <c r="C16" s="6">
        <v>44.3</v>
      </c>
      <c r="D16" s="6">
        <v>42.2</v>
      </c>
    </row>
    <row r="17" spans="1:4" x14ac:dyDescent="0.25">
      <c r="A17" t="s">
        <v>438</v>
      </c>
      <c r="B17" s="6">
        <v>39.1</v>
      </c>
      <c r="C17" s="6">
        <v>38.700000000000003</v>
      </c>
      <c r="D17" s="6">
        <v>38.9</v>
      </c>
    </row>
    <row r="18" spans="1:4" x14ac:dyDescent="0.25">
      <c r="A18" t="s">
        <v>443</v>
      </c>
      <c r="B18" s="6">
        <v>43</v>
      </c>
      <c r="C18" s="6">
        <v>45.1</v>
      </c>
      <c r="D18" s="6">
        <v>44.4</v>
      </c>
    </row>
    <row r="19" spans="1:4" x14ac:dyDescent="0.25">
      <c r="A19" t="s">
        <v>448</v>
      </c>
      <c r="B19" s="6">
        <v>42.5</v>
      </c>
      <c r="C19" s="6">
        <v>43.2</v>
      </c>
      <c r="D19" s="6">
        <v>42.9</v>
      </c>
    </row>
    <row r="20" spans="1:4" x14ac:dyDescent="0.25">
      <c r="A20" t="s">
        <v>453</v>
      </c>
      <c r="B20" s="6">
        <v>35.4</v>
      </c>
      <c r="C20" s="6">
        <v>41.6</v>
      </c>
      <c r="D20" s="6">
        <v>39.5</v>
      </c>
    </row>
    <row r="21" spans="1:4" x14ac:dyDescent="0.25">
      <c r="A21" t="s">
        <v>458</v>
      </c>
      <c r="B21" s="6">
        <v>48</v>
      </c>
      <c r="C21" s="6">
        <v>43.2</v>
      </c>
      <c r="D21" s="6">
        <v>45.9</v>
      </c>
    </row>
    <row r="22" spans="1:4" x14ac:dyDescent="0.25">
      <c r="A22" t="s">
        <v>463</v>
      </c>
      <c r="B22" s="6">
        <v>44.4</v>
      </c>
      <c r="C22" s="6">
        <v>40.6</v>
      </c>
      <c r="D22" s="6">
        <v>42.2</v>
      </c>
    </row>
    <row r="23" spans="1:4" x14ac:dyDescent="0.25">
      <c r="A23" t="s">
        <v>468</v>
      </c>
      <c r="B23" s="6">
        <v>33.700000000000003</v>
      </c>
      <c r="C23" s="6">
        <v>35.1</v>
      </c>
      <c r="D23" s="6">
        <v>34.4</v>
      </c>
    </row>
    <row r="24" spans="1:4" x14ac:dyDescent="0.25">
      <c r="A24" t="s">
        <v>473</v>
      </c>
      <c r="B24" s="6">
        <v>47.8</v>
      </c>
      <c r="C24" s="6">
        <v>47.6</v>
      </c>
      <c r="D24" s="6">
        <v>47.7</v>
      </c>
    </row>
    <row r="25" spans="1:4" x14ac:dyDescent="0.25">
      <c r="A25" t="s">
        <v>478</v>
      </c>
      <c r="B25" s="6">
        <v>44.8</v>
      </c>
      <c r="C25" s="6">
        <v>42</v>
      </c>
      <c r="D25" s="6">
        <v>43</v>
      </c>
    </row>
    <row r="26" spans="1:4" x14ac:dyDescent="0.25">
      <c r="A26" t="s">
        <v>483</v>
      </c>
      <c r="B26" s="6">
        <v>44.6</v>
      </c>
      <c r="C26" s="6">
        <v>37.1</v>
      </c>
      <c r="D26" s="6">
        <v>38.9</v>
      </c>
    </row>
    <row r="27" spans="1:4" x14ac:dyDescent="0.25">
      <c r="A27" t="s">
        <v>488</v>
      </c>
      <c r="B27" s="6">
        <v>38.4</v>
      </c>
      <c r="C27" s="6">
        <v>37</v>
      </c>
      <c r="D27" s="6">
        <v>37.6</v>
      </c>
    </row>
    <row r="28" spans="1:4" x14ac:dyDescent="0.25">
      <c r="A28" t="s">
        <v>493</v>
      </c>
      <c r="B28" s="6">
        <v>36.799999999999997</v>
      </c>
      <c r="C28" s="6">
        <v>44.3</v>
      </c>
      <c r="D28" s="6">
        <v>42.3</v>
      </c>
    </row>
    <row r="29" spans="1:4" x14ac:dyDescent="0.25">
      <c r="A29" t="s">
        <v>498</v>
      </c>
      <c r="B29" s="6">
        <v>36</v>
      </c>
      <c r="C29" s="6">
        <v>38.1</v>
      </c>
      <c r="D29" s="6">
        <v>37.299999999999997</v>
      </c>
    </row>
    <row r="30" spans="1:4" x14ac:dyDescent="0.25">
      <c r="A30" t="s">
        <v>503</v>
      </c>
      <c r="B30" s="6">
        <v>36.4</v>
      </c>
      <c r="C30" s="6">
        <v>39.200000000000003</v>
      </c>
      <c r="D30" s="6">
        <v>38.4</v>
      </c>
    </row>
    <row r="31" spans="1:4" x14ac:dyDescent="0.25">
      <c r="A31" t="s">
        <v>508</v>
      </c>
      <c r="B31" s="6">
        <v>42.3</v>
      </c>
      <c r="C31" s="6">
        <v>49</v>
      </c>
      <c r="D31" s="6">
        <v>45.1</v>
      </c>
    </row>
    <row r="32" spans="1:4" x14ac:dyDescent="0.25">
      <c r="A32" t="s">
        <v>513</v>
      </c>
      <c r="B32" s="6">
        <v>45.8</v>
      </c>
      <c r="C32" s="6">
        <v>45.1</v>
      </c>
      <c r="D32" s="6">
        <v>45.3</v>
      </c>
    </row>
    <row r="33" spans="1:4" x14ac:dyDescent="0.25">
      <c r="A33" t="s">
        <v>518</v>
      </c>
      <c r="B33" s="6">
        <v>56.3</v>
      </c>
      <c r="C33" s="6">
        <v>58.3</v>
      </c>
      <c r="D33" s="6">
        <v>57.8</v>
      </c>
    </row>
    <row r="34" spans="1:4" x14ac:dyDescent="0.25">
      <c r="A34" t="s">
        <v>521</v>
      </c>
      <c r="B34" s="6">
        <v>58.4</v>
      </c>
      <c r="C34" s="6">
        <v>57.8</v>
      </c>
      <c r="D34" s="6">
        <v>58.3</v>
      </c>
    </row>
    <row r="35" spans="1:4" x14ac:dyDescent="0.25">
      <c r="A35" t="s">
        <v>526</v>
      </c>
      <c r="B35" s="6">
        <v>28.7</v>
      </c>
      <c r="C35" s="6">
        <v>29.9</v>
      </c>
      <c r="D35" s="6">
        <v>29.4</v>
      </c>
    </row>
    <row r="36" spans="1:4" x14ac:dyDescent="0.25">
      <c r="A36" t="s">
        <v>531</v>
      </c>
      <c r="B36" s="6">
        <v>35.799999999999997</v>
      </c>
      <c r="C36" s="6">
        <v>39</v>
      </c>
      <c r="D36" s="6">
        <v>38.299999999999997</v>
      </c>
    </row>
    <row r="37" spans="1:4" x14ac:dyDescent="0.25">
      <c r="A37" t="s">
        <v>536</v>
      </c>
      <c r="B37" s="6">
        <v>54.3</v>
      </c>
      <c r="C37" s="6">
        <v>52.2</v>
      </c>
      <c r="D37" s="6">
        <v>53</v>
      </c>
    </row>
    <row r="38" spans="1:4" x14ac:dyDescent="0.25">
      <c r="A38" t="s">
        <v>541</v>
      </c>
      <c r="B38" s="6">
        <v>45.3</v>
      </c>
      <c r="C38" s="6">
        <v>42.7</v>
      </c>
      <c r="D38" s="6">
        <v>43.6</v>
      </c>
    </row>
    <row r="39" spans="1:4" x14ac:dyDescent="0.25">
      <c r="A39" t="s">
        <v>546</v>
      </c>
      <c r="B39" s="6">
        <v>36</v>
      </c>
      <c r="C39" s="6">
        <v>39.4</v>
      </c>
      <c r="D39" s="6">
        <v>38.200000000000003</v>
      </c>
    </row>
    <row r="40" spans="1:4" x14ac:dyDescent="0.25">
      <c r="A40" t="s">
        <v>551</v>
      </c>
      <c r="B40" s="6">
        <v>52.4</v>
      </c>
      <c r="C40" s="6">
        <v>46.1</v>
      </c>
      <c r="D40" s="6">
        <v>48.6</v>
      </c>
    </row>
    <row r="41" spans="1:4" x14ac:dyDescent="0.25">
      <c r="A41" t="s">
        <v>556</v>
      </c>
      <c r="B41" s="6">
        <v>39.4</v>
      </c>
      <c r="C41" s="6">
        <v>33.6</v>
      </c>
      <c r="D41" s="6">
        <v>35.200000000000003</v>
      </c>
    </row>
    <row r="42" spans="1:4" x14ac:dyDescent="0.25">
      <c r="A42" t="s">
        <v>561</v>
      </c>
      <c r="B42" s="6">
        <v>38.9</v>
      </c>
      <c r="C42" s="6">
        <v>41.9</v>
      </c>
      <c r="D42" s="6">
        <v>40.700000000000003</v>
      </c>
    </row>
    <row r="43" spans="1:4" x14ac:dyDescent="0.25">
      <c r="A43" t="s">
        <v>566</v>
      </c>
      <c r="B43">
        <v>39.5</v>
      </c>
      <c r="C43">
        <v>42.6</v>
      </c>
      <c r="D43">
        <v>41.8</v>
      </c>
    </row>
    <row r="44" spans="1:4" x14ac:dyDescent="0.25">
      <c r="A44" t="s">
        <v>571</v>
      </c>
      <c r="B44">
        <v>40.200000000000003</v>
      </c>
      <c r="C44">
        <v>40.6</v>
      </c>
      <c r="D44">
        <v>40.5</v>
      </c>
    </row>
    <row r="46" spans="1:4" x14ac:dyDescent="0.25">
      <c r="A46" t="s">
        <v>219</v>
      </c>
    </row>
    <row r="47" spans="1:4" x14ac:dyDescent="0.25">
      <c r="A47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92"/>
  <sheetViews>
    <sheetView workbookViewId="0"/>
  </sheetViews>
  <sheetFormatPr defaultColWidth="11.42578125" defaultRowHeight="15" x14ac:dyDescent="0.25"/>
  <cols>
    <col min="1" max="1" width="54.7109375" customWidth="1"/>
    <col min="2" max="4" width="30.7109375" customWidth="1"/>
  </cols>
  <sheetData>
    <row r="1" spans="1:5" x14ac:dyDescent="0.25">
      <c r="A1" s="4" t="s">
        <v>109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1734</v>
      </c>
      <c r="C2" s="5" t="s">
        <v>1735</v>
      </c>
      <c r="D2" s="5" t="s">
        <v>353</v>
      </c>
    </row>
    <row r="3" spans="1:5" x14ac:dyDescent="0.25">
      <c r="A3" t="s">
        <v>1215</v>
      </c>
      <c r="B3" s="6">
        <v>33.799999999999997</v>
      </c>
      <c r="C3" s="6">
        <v>40.9</v>
      </c>
      <c r="D3" s="6">
        <v>34.700000000000003</v>
      </c>
    </row>
    <row r="4" spans="1:5" x14ac:dyDescent="0.25">
      <c r="A4" t="s">
        <v>1216</v>
      </c>
      <c r="B4" s="6">
        <v>36.5</v>
      </c>
      <c r="C4" s="6">
        <v>46.6</v>
      </c>
      <c r="D4" s="6">
        <v>41.7</v>
      </c>
    </row>
    <row r="5" spans="1:5" x14ac:dyDescent="0.25">
      <c r="A5" t="s">
        <v>1221</v>
      </c>
      <c r="B5" s="6">
        <v>49.1</v>
      </c>
      <c r="C5" s="6" t="s">
        <v>159</v>
      </c>
      <c r="D5" s="6">
        <v>49.1</v>
      </c>
    </row>
    <row r="6" spans="1:5" x14ac:dyDescent="0.25">
      <c r="A6" t="s">
        <v>1226</v>
      </c>
      <c r="B6" s="6" t="s">
        <v>159</v>
      </c>
      <c r="C6" s="6">
        <v>66.7</v>
      </c>
      <c r="D6" s="6">
        <v>66.7</v>
      </c>
    </row>
    <row r="7" spans="1:5" x14ac:dyDescent="0.25">
      <c r="A7" t="s">
        <v>1229</v>
      </c>
      <c r="B7" s="6">
        <v>54.5</v>
      </c>
      <c r="C7" s="6">
        <v>44.4</v>
      </c>
      <c r="D7" s="6">
        <v>50</v>
      </c>
    </row>
    <row r="8" spans="1:5" x14ac:dyDescent="0.25">
      <c r="A8" t="s">
        <v>1231</v>
      </c>
      <c r="B8" s="6">
        <v>44.9</v>
      </c>
      <c r="C8" s="6">
        <v>44.1</v>
      </c>
      <c r="D8" s="6">
        <v>44.4</v>
      </c>
    </row>
    <row r="9" spans="1:5" x14ac:dyDescent="0.25">
      <c r="A9" t="s">
        <v>1236</v>
      </c>
      <c r="B9" s="6">
        <v>35.1</v>
      </c>
      <c r="C9" s="6">
        <v>23.8</v>
      </c>
      <c r="D9" s="6">
        <v>33.1</v>
      </c>
    </row>
    <row r="10" spans="1:5" x14ac:dyDescent="0.25">
      <c r="A10" t="s">
        <v>1237</v>
      </c>
      <c r="B10" s="6" t="s">
        <v>159</v>
      </c>
      <c r="C10" s="6">
        <v>41.7</v>
      </c>
      <c r="D10" s="6">
        <v>41.7</v>
      </c>
    </row>
    <row r="11" spans="1:5" x14ac:dyDescent="0.25">
      <c r="A11" t="s">
        <v>1238</v>
      </c>
      <c r="B11" s="6">
        <v>71.400000000000006</v>
      </c>
      <c r="C11" s="6">
        <v>50</v>
      </c>
      <c r="D11" s="6">
        <v>56.5</v>
      </c>
    </row>
    <row r="12" spans="1:5" x14ac:dyDescent="0.25">
      <c r="A12" t="s">
        <v>1241</v>
      </c>
      <c r="B12" s="6" t="s">
        <v>159</v>
      </c>
      <c r="C12" s="6">
        <v>63.2</v>
      </c>
      <c r="D12" s="6">
        <v>63.2</v>
      </c>
    </row>
    <row r="13" spans="1:5" x14ac:dyDescent="0.25">
      <c r="A13" t="s">
        <v>1242</v>
      </c>
      <c r="B13" s="6">
        <v>40.700000000000003</v>
      </c>
      <c r="C13" s="6">
        <v>41.5</v>
      </c>
      <c r="D13" s="6">
        <v>41.1</v>
      </c>
    </row>
    <row r="14" spans="1:5" x14ac:dyDescent="0.25">
      <c r="A14" t="s">
        <v>1243</v>
      </c>
      <c r="B14" s="6">
        <v>50</v>
      </c>
      <c r="C14" s="6">
        <v>55.7</v>
      </c>
      <c r="D14" s="6">
        <v>53</v>
      </c>
    </row>
    <row r="15" spans="1:5" x14ac:dyDescent="0.25">
      <c r="A15" t="s">
        <v>1248</v>
      </c>
      <c r="B15" s="6">
        <v>46.9</v>
      </c>
      <c r="C15" s="6">
        <v>42.6</v>
      </c>
      <c r="D15" s="6">
        <v>45.4</v>
      </c>
    </row>
    <row r="16" spans="1:5" x14ac:dyDescent="0.25">
      <c r="A16" t="s">
        <v>1249</v>
      </c>
      <c r="B16" s="6">
        <v>31.8</v>
      </c>
      <c r="C16" s="6">
        <v>56.4</v>
      </c>
      <c r="D16" s="6">
        <v>39.4</v>
      </c>
    </row>
    <row r="17" spans="1:4" x14ac:dyDescent="0.25">
      <c r="A17" t="s">
        <v>1250</v>
      </c>
      <c r="B17" s="6">
        <v>50.2</v>
      </c>
      <c r="C17" s="6">
        <v>54.3</v>
      </c>
      <c r="D17" s="6">
        <v>51.7</v>
      </c>
    </row>
    <row r="18" spans="1:4" x14ac:dyDescent="0.25">
      <c r="A18" t="s">
        <v>1251</v>
      </c>
      <c r="B18" s="6">
        <v>48.5</v>
      </c>
      <c r="C18" s="6">
        <v>50</v>
      </c>
      <c r="D18" s="6">
        <v>48.6</v>
      </c>
    </row>
    <row r="19" spans="1:4" x14ac:dyDescent="0.25">
      <c r="A19" t="s">
        <v>1252</v>
      </c>
      <c r="B19" s="6">
        <v>43.8</v>
      </c>
      <c r="C19" s="6">
        <v>49.3</v>
      </c>
      <c r="D19" s="6">
        <v>48.9</v>
      </c>
    </row>
    <row r="20" spans="1:4" x14ac:dyDescent="0.25">
      <c r="A20" t="s">
        <v>1257</v>
      </c>
      <c r="B20" s="6">
        <v>44.1</v>
      </c>
      <c r="C20" s="6">
        <v>44.4</v>
      </c>
      <c r="D20" s="6">
        <v>44.2</v>
      </c>
    </row>
    <row r="21" spans="1:4" x14ac:dyDescent="0.25">
      <c r="A21" t="s">
        <v>1258</v>
      </c>
      <c r="B21" s="6">
        <v>25.9</v>
      </c>
      <c r="C21" s="6">
        <v>48.4</v>
      </c>
      <c r="D21" s="6">
        <v>45.1</v>
      </c>
    </row>
    <row r="22" spans="1:4" x14ac:dyDescent="0.25">
      <c r="A22" t="s">
        <v>1263</v>
      </c>
      <c r="B22" s="6" t="s">
        <v>159</v>
      </c>
      <c r="C22" s="6">
        <v>42.1</v>
      </c>
      <c r="D22" s="6">
        <v>42.1</v>
      </c>
    </row>
    <row r="23" spans="1:4" x14ac:dyDescent="0.25">
      <c r="A23" t="s">
        <v>1266</v>
      </c>
      <c r="B23" s="6" t="s">
        <v>159</v>
      </c>
      <c r="C23" s="6">
        <v>61.5</v>
      </c>
      <c r="D23" s="6">
        <v>61.5</v>
      </c>
    </row>
    <row r="24" spans="1:4" x14ac:dyDescent="0.25">
      <c r="A24" t="s">
        <v>1269</v>
      </c>
      <c r="B24" s="6" t="s">
        <v>159</v>
      </c>
      <c r="C24" s="6">
        <v>48.7</v>
      </c>
      <c r="D24" s="6">
        <v>48.7</v>
      </c>
    </row>
    <row r="25" spans="1:4" x14ac:dyDescent="0.25">
      <c r="A25" t="s">
        <v>1270</v>
      </c>
      <c r="B25" s="6">
        <v>52.5</v>
      </c>
      <c r="C25" s="6" t="s">
        <v>159</v>
      </c>
      <c r="D25" s="6">
        <v>52.5</v>
      </c>
    </row>
    <row r="26" spans="1:4" x14ac:dyDescent="0.25">
      <c r="A26" t="s">
        <v>1275</v>
      </c>
      <c r="B26" s="6">
        <v>44.1</v>
      </c>
      <c r="C26" s="6">
        <v>36.700000000000003</v>
      </c>
      <c r="D26" s="6">
        <v>41.8</v>
      </c>
    </row>
    <row r="27" spans="1:4" x14ac:dyDescent="0.25">
      <c r="A27" t="s">
        <v>1276</v>
      </c>
      <c r="B27" s="6" t="s">
        <v>159</v>
      </c>
      <c r="C27" s="6">
        <v>36.5</v>
      </c>
      <c r="D27" s="6">
        <v>36.5</v>
      </c>
    </row>
    <row r="28" spans="1:4" x14ac:dyDescent="0.25">
      <c r="A28" t="s">
        <v>1281</v>
      </c>
      <c r="B28" s="6" t="s">
        <v>159</v>
      </c>
      <c r="C28" s="6">
        <v>50</v>
      </c>
      <c r="D28" s="6">
        <v>50</v>
      </c>
    </row>
    <row r="29" spans="1:4" x14ac:dyDescent="0.25">
      <c r="A29" t="s">
        <v>1284</v>
      </c>
      <c r="B29" s="6">
        <v>18.8</v>
      </c>
      <c r="C29" s="6">
        <v>33.299999999999997</v>
      </c>
      <c r="D29" s="6">
        <v>19.600000000000001</v>
      </c>
    </row>
    <row r="30" spans="1:4" x14ac:dyDescent="0.25">
      <c r="A30" t="s">
        <v>1285</v>
      </c>
      <c r="B30" s="6" t="s">
        <v>159</v>
      </c>
      <c r="C30" s="6">
        <v>45.1</v>
      </c>
      <c r="D30" s="6">
        <v>45.1</v>
      </c>
    </row>
    <row r="31" spans="1:4" x14ac:dyDescent="0.25">
      <c r="A31" t="s">
        <v>1290</v>
      </c>
      <c r="B31" s="6">
        <v>50</v>
      </c>
      <c r="C31" s="6">
        <v>73.400000000000006</v>
      </c>
      <c r="D31" s="6">
        <v>71.3</v>
      </c>
    </row>
    <row r="32" spans="1:4" x14ac:dyDescent="0.25">
      <c r="A32" t="s">
        <v>1291</v>
      </c>
      <c r="B32" s="6">
        <v>64.7</v>
      </c>
      <c r="C32" s="6">
        <v>56.9</v>
      </c>
      <c r="D32" s="6">
        <v>57.6</v>
      </c>
    </row>
    <row r="33" spans="1:4" x14ac:dyDescent="0.25">
      <c r="A33" t="s">
        <v>1294</v>
      </c>
      <c r="B33" s="6" t="s">
        <v>159</v>
      </c>
      <c r="C33" s="6">
        <v>65.8</v>
      </c>
      <c r="D33" s="6">
        <v>65.8</v>
      </c>
    </row>
    <row r="34" spans="1:4" x14ac:dyDescent="0.25">
      <c r="A34" t="s">
        <v>1295</v>
      </c>
      <c r="B34" s="6">
        <v>50</v>
      </c>
      <c r="C34" s="6">
        <v>38.1</v>
      </c>
      <c r="D34" s="6">
        <v>40</v>
      </c>
    </row>
    <row r="35" spans="1:4" x14ac:dyDescent="0.25">
      <c r="A35" t="s">
        <v>1296</v>
      </c>
      <c r="B35" s="6">
        <v>50</v>
      </c>
      <c r="C35" s="6">
        <v>52.7</v>
      </c>
      <c r="D35" s="6">
        <v>52.2</v>
      </c>
    </row>
    <row r="36" spans="1:4" x14ac:dyDescent="0.25">
      <c r="A36" t="s">
        <v>1297</v>
      </c>
      <c r="B36" s="6">
        <v>68.8</v>
      </c>
      <c r="C36" s="6">
        <v>92.3</v>
      </c>
      <c r="D36" s="6">
        <v>79.3</v>
      </c>
    </row>
    <row r="37" spans="1:4" x14ac:dyDescent="0.25">
      <c r="A37" t="s">
        <v>1298</v>
      </c>
      <c r="B37" s="6">
        <v>100</v>
      </c>
      <c r="C37" s="6" t="s">
        <v>159</v>
      </c>
      <c r="D37" s="6">
        <v>100</v>
      </c>
    </row>
    <row r="38" spans="1:4" x14ac:dyDescent="0.25">
      <c r="A38" t="s">
        <v>1299</v>
      </c>
      <c r="B38" s="6">
        <v>34.200000000000003</v>
      </c>
      <c r="C38" s="6">
        <v>31.7</v>
      </c>
      <c r="D38" s="6">
        <v>34.1</v>
      </c>
    </row>
    <row r="39" spans="1:4" x14ac:dyDescent="0.25">
      <c r="A39" t="s">
        <v>1300</v>
      </c>
      <c r="B39" s="6">
        <v>36.1</v>
      </c>
      <c r="C39" s="6">
        <v>34.700000000000003</v>
      </c>
      <c r="D39" s="6">
        <v>35.1</v>
      </c>
    </row>
    <row r="40" spans="1:4" x14ac:dyDescent="0.25">
      <c r="A40" t="s">
        <v>1304</v>
      </c>
      <c r="B40" s="6">
        <v>60.6</v>
      </c>
      <c r="C40" s="6" t="s">
        <v>159</v>
      </c>
      <c r="D40" s="6">
        <v>60.6</v>
      </c>
    </row>
    <row r="41" spans="1:4" x14ac:dyDescent="0.25">
      <c r="A41" t="s">
        <v>1307</v>
      </c>
      <c r="B41" s="6">
        <v>21.7</v>
      </c>
      <c r="C41" s="6">
        <v>49.4</v>
      </c>
      <c r="D41" s="6">
        <v>34.200000000000003</v>
      </c>
    </row>
    <row r="42" spans="1:4" x14ac:dyDescent="0.25">
      <c r="A42" t="s">
        <v>1308</v>
      </c>
      <c r="B42" s="6">
        <v>45.2</v>
      </c>
      <c r="C42" s="6" t="s">
        <v>159</v>
      </c>
      <c r="D42" s="6">
        <v>45.2</v>
      </c>
    </row>
    <row r="43" spans="1:4" x14ac:dyDescent="0.25">
      <c r="A43" t="s">
        <v>1312</v>
      </c>
      <c r="B43" s="6">
        <v>27.7</v>
      </c>
      <c r="C43" s="6">
        <v>26.6</v>
      </c>
      <c r="D43" s="6">
        <v>27.2</v>
      </c>
    </row>
    <row r="44" spans="1:4" x14ac:dyDescent="0.25">
      <c r="A44" t="s">
        <v>1317</v>
      </c>
      <c r="B44" s="6">
        <v>61.5</v>
      </c>
      <c r="C44" s="6">
        <v>38.200000000000003</v>
      </c>
      <c r="D44" s="6">
        <v>44.7</v>
      </c>
    </row>
    <row r="45" spans="1:4" x14ac:dyDescent="0.25">
      <c r="A45" t="s">
        <v>1320</v>
      </c>
      <c r="B45" s="6" t="s">
        <v>159</v>
      </c>
      <c r="C45" s="6">
        <v>42.9</v>
      </c>
      <c r="D45" s="6">
        <v>42.9</v>
      </c>
    </row>
    <row r="46" spans="1:4" x14ac:dyDescent="0.25">
      <c r="A46" t="s">
        <v>1321</v>
      </c>
      <c r="B46" s="6">
        <v>39.9</v>
      </c>
      <c r="C46" s="6">
        <v>40.9</v>
      </c>
      <c r="D46" s="6">
        <v>40.299999999999997</v>
      </c>
    </row>
    <row r="47" spans="1:4" x14ac:dyDescent="0.25">
      <c r="A47" t="s">
        <v>1322</v>
      </c>
      <c r="B47" s="6">
        <v>39.799999999999997</v>
      </c>
      <c r="C47" s="6">
        <v>34.799999999999997</v>
      </c>
      <c r="D47" s="6">
        <v>37.799999999999997</v>
      </c>
    </row>
    <row r="48" spans="1:4" x14ac:dyDescent="0.25">
      <c r="A48" t="s">
        <v>1323</v>
      </c>
      <c r="B48" s="6">
        <v>33.299999999999997</v>
      </c>
      <c r="C48" s="6">
        <v>33.799999999999997</v>
      </c>
      <c r="D48" s="6">
        <v>33.5</v>
      </c>
    </row>
    <row r="49" spans="1:4" x14ac:dyDescent="0.25">
      <c r="A49" t="s">
        <v>1324</v>
      </c>
      <c r="B49" s="6">
        <v>36.4</v>
      </c>
      <c r="C49" s="6">
        <v>37.5</v>
      </c>
      <c r="D49" s="6">
        <v>36.700000000000003</v>
      </c>
    </row>
    <row r="50" spans="1:4" x14ac:dyDescent="0.25">
      <c r="A50" t="s">
        <v>1325</v>
      </c>
      <c r="B50" s="6" t="s">
        <v>159</v>
      </c>
      <c r="C50" s="6">
        <v>33.299999999999997</v>
      </c>
      <c r="D50" s="6">
        <v>33.299999999999997</v>
      </c>
    </row>
    <row r="51" spans="1:4" x14ac:dyDescent="0.25">
      <c r="A51" t="s">
        <v>1329</v>
      </c>
      <c r="B51" s="6">
        <v>27.8</v>
      </c>
      <c r="C51" s="6">
        <v>24.5</v>
      </c>
      <c r="D51" s="6">
        <v>26.2</v>
      </c>
    </row>
    <row r="52" spans="1:4" x14ac:dyDescent="0.25">
      <c r="A52" t="s">
        <v>1330</v>
      </c>
      <c r="B52" s="6">
        <v>48.6</v>
      </c>
      <c r="C52" s="6">
        <v>41.1</v>
      </c>
      <c r="D52" s="6">
        <v>43.8</v>
      </c>
    </row>
    <row r="53" spans="1:4" x14ac:dyDescent="0.25">
      <c r="A53" t="s">
        <v>1331</v>
      </c>
      <c r="B53" s="6" t="s">
        <v>159</v>
      </c>
      <c r="C53" s="6">
        <v>37</v>
      </c>
      <c r="D53" s="6">
        <v>37</v>
      </c>
    </row>
    <row r="54" spans="1:4" x14ac:dyDescent="0.25">
      <c r="A54" t="s">
        <v>1336</v>
      </c>
      <c r="B54" s="6">
        <v>100</v>
      </c>
      <c r="C54" s="6">
        <v>46.8</v>
      </c>
      <c r="D54" s="6">
        <v>47.7</v>
      </c>
    </row>
    <row r="55" spans="1:4" x14ac:dyDescent="0.25">
      <c r="A55" t="s">
        <v>1341</v>
      </c>
      <c r="B55" s="6">
        <v>28.1</v>
      </c>
      <c r="C55" s="6">
        <v>33.200000000000003</v>
      </c>
      <c r="D55" s="6">
        <v>30.2</v>
      </c>
    </row>
    <row r="56" spans="1:4" x14ac:dyDescent="0.25">
      <c r="A56" t="s">
        <v>1343</v>
      </c>
      <c r="B56" s="6">
        <v>38.9</v>
      </c>
      <c r="C56" s="6">
        <v>40.799999999999997</v>
      </c>
      <c r="D56" s="6">
        <v>40</v>
      </c>
    </row>
    <row r="57" spans="1:4" x14ac:dyDescent="0.25">
      <c r="A57" t="s">
        <v>1347</v>
      </c>
      <c r="B57" s="6" t="s">
        <v>159</v>
      </c>
      <c r="C57" s="6">
        <v>77.8</v>
      </c>
      <c r="D57" s="6">
        <v>77.8</v>
      </c>
    </row>
    <row r="58" spans="1:4" x14ac:dyDescent="0.25">
      <c r="A58" t="s">
        <v>1348</v>
      </c>
      <c r="B58" s="6" t="s">
        <v>159</v>
      </c>
      <c r="C58" s="6">
        <v>57.1</v>
      </c>
      <c r="D58" s="6">
        <v>57.1</v>
      </c>
    </row>
    <row r="59" spans="1:4" x14ac:dyDescent="0.25">
      <c r="A59" t="s">
        <v>1353</v>
      </c>
      <c r="B59" s="6" t="s">
        <v>159</v>
      </c>
      <c r="C59" s="6">
        <v>48.3</v>
      </c>
      <c r="D59" s="6">
        <v>48.3</v>
      </c>
    </row>
    <row r="60" spans="1:4" x14ac:dyDescent="0.25">
      <c r="A60" t="s">
        <v>1354</v>
      </c>
      <c r="B60" s="6">
        <v>54.3</v>
      </c>
      <c r="C60" s="6">
        <v>40</v>
      </c>
      <c r="D60" s="6">
        <v>52.5</v>
      </c>
    </row>
    <row r="61" spans="1:4" x14ac:dyDescent="0.25">
      <c r="A61" t="s">
        <v>1355</v>
      </c>
      <c r="B61" s="6" t="s">
        <v>159</v>
      </c>
      <c r="C61" s="6">
        <v>51.5</v>
      </c>
      <c r="D61" s="6">
        <v>51.5</v>
      </c>
    </row>
    <row r="62" spans="1:4" x14ac:dyDescent="0.25">
      <c r="A62" t="s">
        <v>1359</v>
      </c>
      <c r="B62" s="6" t="s">
        <v>159</v>
      </c>
      <c r="C62" s="6">
        <v>77.8</v>
      </c>
      <c r="D62" s="6">
        <v>77.8</v>
      </c>
    </row>
    <row r="63" spans="1:4" x14ac:dyDescent="0.25">
      <c r="A63" t="s">
        <v>1360</v>
      </c>
      <c r="B63" s="6">
        <v>27.3</v>
      </c>
      <c r="C63" s="6">
        <v>18.8</v>
      </c>
      <c r="D63" s="6">
        <v>22.2</v>
      </c>
    </row>
    <row r="64" spans="1:4" x14ac:dyDescent="0.25">
      <c r="A64" t="s">
        <v>1361</v>
      </c>
      <c r="B64" s="6">
        <v>100</v>
      </c>
      <c r="C64" s="6">
        <v>50</v>
      </c>
      <c r="D64" s="6">
        <v>61.5</v>
      </c>
    </row>
    <row r="65" spans="1:4" x14ac:dyDescent="0.25">
      <c r="A65" t="s">
        <v>1362</v>
      </c>
      <c r="B65" s="6" t="s">
        <v>159</v>
      </c>
      <c r="C65" s="6">
        <v>50</v>
      </c>
      <c r="D65" s="6">
        <v>50</v>
      </c>
    </row>
    <row r="66" spans="1:4" x14ac:dyDescent="0.25">
      <c r="A66" t="s">
        <v>1366</v>
      </c>
      <c r="B66" s="6">
        <v>42.9</v>
      </c>
      <c r="C66" s="6">
        <v>58.3</v>
      </c>
      <c r="D66" s="6">
        <v>46.8</v>
      </c>
    </row>
    <row r="67" spans="1:4" x14ac:dyDescent="0.25">
      <c r="A67" t="s">
        <v>1367</v>
      </c>
      <c r="B67" s="6">
        <v>43.2</v>
      </c>
      <c r="C67" s="6">
        <v>39.799999999999997</v>
      </c>
      <c r="D67" s="6">
        <v>41</v>
      </c>
    </row>
    <row r="68" spans="1:4" x14ac:dyDescent="0.25">
      <c r="A68" t="s">
        <v>1372</v>
      </c>
      <c r="B68" s="6">
        <v>38.1</v>
      </c>
      <c r="C68" s="6" t="s">
        <v>159</v>
      </c>
      <c r="D68" s="6">
        <v>38.1</v>
      </c>
    </row>
    <row r="69" spans="1:4" x14ac:dyDescent="0.25">
      <c r="A69" t="s">
        <v>1373</v>
      </c>
      <c r="B69" s="6">
        <v>33.9</v>
      </c>
      <c r="C69" s="6">
        <v>29.3</v>
      </c>
      <c r="D69" s="6">
        <v>31.7</v>
      </c>
    </row>
    <row r="70" spans="1:4" x14ac:dyDescent="0.25">
      <c r="A70" t="s">
        <v>1374</v>
      </c>
      <c r="B70" s="6">
        <v>26.7</v>
      </c>
      <c r="C70" s="6">
        <v>25</v>
      </c>
      <c r="D70" s="6">
        <v>26.1</v>
      </c>
    </row>
    <row r="71" spans="1:4" x14ac:dyDescent="0.25">
      <c r="A71" t="s">
        <v>1375</v>
      </c>
      <c r="B71" s="6" t="s">
        <v>159</v>
      </c>
      <c r="C71" s="6" t="s">
        <v>1568</v>
      </c>
      <c r="D71" s="6" t="s">
        <v>1568</v>
      </c>
    </row>
    <row r="72" spans="1:4" x14ac:dyDescent="0.25">
      <c r="A72" t="s">
        <v>1380</v>
      </c>
      <c r="B72" s="6" t="s">
        <v>1745</v>
      </c>
      <c r="C72" s="6" t="s">
        <v>1623</v>
      </c>
      <c r="D72" s="6" t="s">
        <v>1738</v>
      </c>
    </row>
    <row r="73" spans="1:4" x14ac:dyDescent="0.25">
      <c r="A73" t="s">
        <v>1385</v>
      </c>
      <c r="B73" s="6" t="s">
        <v>1621</v>
      </c>
      <c r="C73" s="6" t="s">
        <v>1741</v>
      </c>
      <c r="D73" s="6" t="s">
        <v>1743</v>
      </c>
    </row>
    <row r="74" spans="1:4" x14ac:dyDescent="0.25">
      <c r="A74" t="s">
        <v>1390</v>
      </c>
      <c r="B74" s="6" t="s">
        <v>1558</v>
      </c>
      <c r="C74" s="6" t="s">
        <v>1561</v>
      </c>
      <c r="D74" s="6" t="s">
        <v>345</v>
      </c>
    </row>
    <row r="75" spans="1:4" x14ac:dyDescent="0.25">
      <c r="A75" t="s">
        <v>1391</v>
      </c>
      <c r="B75" s="6" t="s">
        <v>1744</v>
      </c>
      <c r="C75" s="6" t="s">
        <v>1737</v>
      </c>
      <c r="D75" s="6" t="s">
        <v>1736</v>
      </c>
    </row>
    <row r="76" spans="1:4" x14ac:dyDescent="0.25">
      <c r="A76" t="s">
        <v>1395</v>
      </c>
      <c r="B76" s="6" t="s">
        <v>159</v>
      </c>
      <c r="C76" s="6" t="s">
        <v>223</v>
      </c>
      <c r="D76" s="6" t="s">
        <v>223</v>
      </c>
    </row>
    <row r="77" spans="1:4" x14ac:dyDescent="0.25">
      <c r="A77" t="s">
        <v>1396</v>
      </c>
      <c r="B77" s="6" t="s">
        <v>277</v>
      </c>
      <c r="C77" s="6" t="s">
        <v>159</v>
      </c>
      <c r="D77" s="6" t="s">
        <v>277</v>
      </c>
    </row>
    <row r="78" spans="1:4" x14ac:dyDescent="0.25">
      <c r="A78" t="s">
        <v>1401</v>
      </c>
      <c r="B78" s="6" t="s">
        <v>159</v>
      </c>
      <c r="C78" s="6" t="s">
        <v>1621</v>
      </c>
      <c r="D78" s="6" t="s">
        <v>1621</v>
      </c>
    </row>
    <row r="79" spans="1:4" x14ac:dyDescent="0.25">
      <c r="A79" t="s">
        <v>1402</v>
      </c>
      <c r="B79" s="6" t="s">
        <v>1746</v>
      </c>
      <c r="C79" s="6" t="s">
        <v>1747</v>
      </c>
      <c r="D79" s="6" t="s">
        <v>1748</v>
      </c>
    </row>
    <row r="80" spans="1:4" x14ac:dyDescent="0.25">
      <c r="A80" t="s">
        <v>1403</v>
      </c>
      <c r="B80" s="6" t="s">
        <v>159</v>
      </c>
      <c r="C80" s="6" t="s">
        <v>1557</v>
      </c>
      <c r="D80" s="6" t="s">
        <v>1557</v>
      </c>
    </row>
    <row r="81" spans="1:4" x14ac:dyDescent="0.25">
      <c r="A81" t="s">
        <v>1404</v>
      </c>
      <c r="B81" s="6" t="s">
        <v>1620</v>
      </c>
      <c r="C81" s="6" t="s">
        <v>1580</v>
      </c>
      <c r="D81" s="6" t="s">
        <v>1749</v>
      </c>
    </row>
    <row r="82" spans="1:4" x14ac:dyDescent="0.25">
      <c r="A82" t="s">
        <v>1405</v>
      </c>
      <c r="B82" s="6" t="s">
        <v>1691</v>
      </c>
      <c r="C82" s="6" t="s">
        <v>1742</v>
      </c>
      <c r="D82" s="6" t="s">
        <v>1693</v>
      </c>
    </row>
    <row r="83" spans="1:4" x14ac:dyDescent="0.25">
      <c r="A83" t="s">
        <v>1410</v>
      </c>
      <c r="B83" s="6" t="s">
        <v>335</v>
      </c>
      <c r="C83" s="6" t="s">
        <v>1612</v>
      </c>
      <c r="D83" s="6" t="s">
        <v>1625</v>
      </c>
    </row>
    <row r="84" spans="1:4" x14ac:dyDescent="0.25">
      <c r="A84" t="s">
        <v>1413</v>
      </c>
      <c r="B84" s="6" t="s">
        <v>1556</v>
      </c>
      <c r="C84" s="6" t="s">
        <v>1624</v>
      </c>
      <c r="D84" s="6" t="s">
        <v>1559</v>
      </c>
    </row>
    <row r="85" spans="1:4" x14ac:dyDescent="0.25">
      <c r="A85" t="s">
        <v>1417</v>
      </c>
      <c r="B85" s="6" t="s">
        <v>209</v>
      </c>
      <c r="C85" s="6" t="s">
        <v>1676</v>
      </c>
      <c r="D85" s="6" t="s">
        <v>283</v>
      </c>
    </row>
    <row r="86" spans="1:4" x14ac:dyDescent="0.25">
      <c r="A86" t="s">
        <v>1418</v>
      </c>
      <c r="B86" s="6" t="s">
        <v>1692</v>
      </c>
      <c r="C86" s="6" t="s">
        <v>1740</v>
      </c>
      <c r="D86" s="6" t="s">
        <v>326</v>
      </c>
    </row>
    <row r="87" spans="1:4" x14ac:dyDescent="0.25">
      <c r="A87" t="s">
        <v>1419</v>
      </c>
      <c r="B87" s="6" t="s">
        <v>159</v>
      </c>
      <c r="C87" s="6" t="s">
        <v>1619</v>
      </c>
      <c r="D87" s="6" t="s">
        <v>1619</v>
      </c>
    </row>
    <row r="88" spans="1:4" x14ac:dyDescent="0.25">
      <c r="A88" t="s">
        <v>1423</v>
      </c>
      <c r="B88" t="s">
        <v>1643</v>
      </c>
      <c r="C88" t="s">
        <v>1736</v>
      </c>
      <c r="D88" t="s">
        <v>1739</v>
      </c>
    </row>
    <row r="89" spans="1:4" x14ac:dyDescent="0.25">
      <c r="A89" t="s">
        <v>1427</v>
      </c>
      <c r="B89" t="s">
        <v>1560</v>
      </c>
      <c r="C89" t="s">
        <v>1711</v>
      </c>
      <c r="D89" t="s">
        <v>1712</v>
      </c>
    </row>
    <row r="91" spans="1:4" x14ac:dyDescent="0.25">
      <c r="A91" t="s">
        <v>219</v>
      </c>
    </row>
    <row r="92" spans="1:4" x14ac:dyDescent="0.25">
      <c r="A92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8"/>
  <sheetViews>
    <sheetView workbookViewId="0"/>
  </sheetViews>
  <sheetFormatPr defaultColWidth="11.42578125" defaultRowHeight="15" x14ac:dyDescent="0.25"/>
  <cols>
    <col min="1" max="1" width="16.7109375" customWidth="1"/>
    <col min="2" max="4" width="30.7109375" customWidth="1"/>
  </cols>
  <sheetData>
    <row r="1" spans="1:5" x14ac:dyDescent="0.25">
      <c r="A1" s="4" t="s">
        <v>111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1734</v>
      </c>
      <c r="C2" s="5" t="s">
        <v>1735</v>
      </c>
      <c r="D2" s="5" t="s">
        <v>353</v>
      </c>
    </row>
    <row r="3" spans="1:5" x14ac:dyDescent="0.25">
      <c r="A3" t="s">
        <v>571</v>
      </c>
      <c r="B3" s="6">
        <v>39.1</v>
      </c>
      <c r="C3" s="6">
        <v>41.1</v>
      </c>
      <c r="D3" s="6">
        <v>40.4</v>
      </c>
    </row>
    <row r="4" spans="1:5" x14ac:dyDescent="0.25">
      <c r="A4" t="s">
        <v>1427</v>
      </c>
      <c r="B4">
        <v>36.1</v>
      </c>
      <c r="C4">
        <v>40.1</v>
      </c>
      <c r="D4">
        <v>38.200000000000003</v>
      </c>
    </row>
    <row r="5" spans="1:5" x14ac:dyDescent="0.25">
      <c r="A5" s="4" t="s">
        <v>353</v>
      </c>
      <c r="B5" s="4">
        <v>38.9</v>
      </c>
      <c r="C5" s="4">
        <v>41</v>
      </c>
      <c r="D5" s="4">
        <v>40.299999999999997</v>
      </c>
    </row>
    <row r="7" spans="1:5" x14ac:dyDescent="0.25">
      <c r="A7" t="s">
        <v>219</v>
      </c>
    </row>
    <row r="8" spans="1:5" x14ac:dyDescent="0.25">
      <c r="A8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0"/>
  <sheetViews>
    <sheetView workbookViewId="0"/>
  </sheetViews>
  <sheetFormatPr defaultColWidth="11.42578125" defaultRowHeight="15" x14ac:dyDescent="0.25"/>
  <cols>
    <col min="1" max="1" width="27.7109375" customWidth="1"/>
    <col min="2" max="7" width="30.7109375" customWidth="1"/>
  </cols>
  <sheetData>
    <row r="1" spans="1:8" x14ac:dyDescent="0.25">
      <c r="A1" s="4" t="s">
        <v>15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243</v>
      </c>
      <c r="B3" s="6">
        <v>67.8</v>
      </c>
      <c r="C3" s="6">
        <v>67.900000000000006</v>
      </c>
      <c r="D3" s="6">
        <v>84.9</v>
      </c>
      <c r="E3" s="6">
        <v>84.6</v>
      </c>
      <c r="F3" s="6">
        <v>92.1</v>
      </c>
      <c r="G3" s="6">
        <v>92.6</v>
      </c>
    </row>
    <row r="4" spans="1:8" x14ac:dyDescent="0.25">
      <c r="A4" t="s">
        <v>244</v>
      </c>
      <c r="B4" s="6">
        <v>73.5</v>
      </c>
      <c r="C4" s="6">
        <v>73.3</v>
      </c>
      <c r="D4" s="6">
        <v>85.7</v>
      </c>
      <c r="E4" s="6">
        <v>85.4</v>
      </c>
      <c r="F4" s="6">
        <v>88.3</v>
      </c>
      <c r="G4" s="6">
        <v>89.3</v>
      </c>
    </row>
    <row r="5" spans="1:8" x14ac:dyDescent="0.25">
      <c r="A5" t="s">
        <v>245</v>
      </c>
      <c r="B5" s="6">
        <v>75.099999999999994</v>
      </c>
      <c r="C5" s="6">
        <v>76.8</v>
      </c>
      <c r="D5" s="6">
        <v>85.8</v>
      </c>
      <c r="E5" s="6">
        <v>85.7</v>
      </c>
      <c r="F5" s="6">
        <v>90.9</v>
      </c>
      <c r="G5" s="6">
        <v>90.7</v>
      </c>
    </row>
    <row r="6" spans="1:8" x14ac:dyDescent="0.25">
      <c r="A6" t="s">
        <v>246</v>
      </c>
      <c r="B6" s="6">
        <v>68.599999999999994</v>
      </c>
      <c r="C6" s="6">
        <v>68.8</v>
      </c>
      <c r="D6" s="6">
        <v>85.1</v>
      </c>
      <c r="E6" s="6">
        <v>84.7</v>
      </c>
      <c r="F6" s="6">
        <v>91.5</v>
      </c>
      <c r="G6" s="6">
        <v>92</v>
      </c>
    </row>
    <row r="7" spans="1:8" x14ac:dyDescent="0.25">
      <c r="A7" t="s">
        <v>247</v>
      </c>
      <c r="B7" s="6">
        <v>69.2</v>
      </c>
      <c r="C7" s="6">
        <v>69.3</v>
      </c>
      <c r="D7" s="6">
        <v>85.5</v>
      </c>
      <c r="E7" s="6">
        <v>85.2</v>
      </c>
      <c r="F7" s="6">
        <v>91.6</v>
      </c>
      <c r="G7" s="6">
        <v>92.1</v>
      </c>
    </row>
    <row r="8" spans="1:8" x14ac:dyDescent="0.25">
      <c r="A8" t="s">
        <v>248</v>
      </c>
      <c r="B8" s="6">
        <v>52.9</v>
      </c>
      <c r="C8" s="6">
        <v>52.8</v>
      </c>
      <c r="D8" s="6">
        <v>68.5</v>
      </c>
      <c r="E8" s="6">
        <v>69.8</v>
      </c>
      <c r="F8" s="6">
        <v>87.5</v>
      </c>
      <c r="G8" s="6">
        <v>88.7</v>
      </c>
    </row>
    <row r="9" spans="1:8" x14ac:dyDescent="0.25">
      <c r="A9" t="s">
        <v>249</v>
      </c>
      <c r="B9" s="6">
        <v>59.2</v>
      </c>
      <c r="C9" s="6">
        <v>58.7</v>
      </c>
      <c r="D9" s="6">
        <v>78.5</v>
      </c>
      <c r="E9" s="6">
        <v>77.400000000000006</v>
      </c>
      <c r="F9" s="6">
        <v>87.5</v>
      </c>
      <c r="G9" s="6">
        <v>88.8</v>
      </c>
    </row>
    <row r="10" spans="1:8" x14ac:dyDescent="0.25">
      <c r="A10" t="s">
        <v>250</v>
      </c>
      <c r="B10" s="6">
        <v>69.400000000000006</v>
      </c>
      <c r="C10" s="6">
        <v>70</v>
      </c>
      <c r="D10" s="6">
        <v>85.6</v>
      </c>
      <c r="E10" s="6">
        <v>85.6</v>
      </c>
      <c r="F10" s="6">
        <v>91.8</v>
      </c>
      <c r="G10" s="6">
        <v>92.4</v>
      </c>
    </row>
    <row r="11" spans="1:8" x14ac:dyDescent="0.25">
      <c r="A11" t="s">
        <v>251</v>
      </c>
      <c r="B11" s="6">
        <v>67.099999999999994</v>
      </c>
      <c r="C11" s="6">
        <v>67.099999999999994</v>
      </c>
      <c r="D11" s="6">
        <v>84.5</v>
      </c>
      <c r="E11" s="6">
        <v>84.2</v>
      </c>
      <c r="F11" s="6">
        <v>91.6</v>
      </c>
      <c r="G11" s="6">
        <v>92.3</v>
      </c>
    </row>
    <row r="12" spans="1:8" x14ac:dyDescent="0.25">
      <c r="A12" t="s">
        <v>252</v>
      </c>
      <c r="B12" s="6">
        <v>79.7</v>
      </c>
      <c r="C12" s="6">
        <v>79.7</v>
      </c>
      <c r="D12" s="6">
        <v>89</v>
      </c>
      <c r="E12" s="6">
        <v>88.6</v>
      </c>
      <c r="F12" s="6">
        <v>90.5</v>
      </c>
      <c r="G12" s="6">
        <v>90.6</v>
      </c>
    </row>
    <row r="13" spans="1:8" x14ac:dyDescent="0.25">
      <c r="A13" t="s">
        <v>253</v>
      </c>
      <c r="B13" s="6">
        <v>70.099999999999994</v>
      </c>
      <c r="C13" s="6">
        <v>70</v>
      </c>
      <c r="D13" s="6">
        <v>86.1</v>
      </c>
      <c r="E13" s="6">
        <v>85.7</v>
      </c>
      <c r="F13" s="6">
        <v>91.2</v>
      </c>
      <c r="G13" s="6">
        <v>92.1</v>
      </c>
    </row>
    <row r="14" spans="1:8" x14ac:dyDescent="0.25">
      <c r="A14" t="s">
        <v>254</v>
      </c>
      <c r="B14" s="6">
        <v>68.8</v>
      </c>
      <c r="C14" s="6">
        <v>68.7</v>
      </c>
      <c r="D14" s="6">
        <v>85.4</v>
      </c>
      <c r="E14" s="6">
        <v>85</v>
      </c>
      <c r="F14" s="6">
        <v>91.8</v>
      </c>
      <c r="G14" s="6">
        <v>92.3</v>
      </c>
    </row>
    <row r="15" spans="1:8" x14ac:dyDescent="0.25">
      <c r="A15" t="s">
        <v>255</v>
      </c>
      <c r="B15" s="6">
        <v>65.900000000000006</v>
      </c>
      <c r="C15" s="6">
        <v>67.599999999999994</v>
      </c>
      <c r="D15" s="6">
        <v>82.7</v>
      </c>
      <c r="E15" s="6">
        <v>82.6</v>
      </c>
      <c r="F15" s="6">
        <v>91</v>
      </c>
      <c r="G15" s="6">
        <v>91.4</v>
      </c>
    </row>
    <row r="16" spans="1:8" x14ac:dyDescent="0.25">
      <c r="A16" t="s">
        <v>256</v>
      </c>
      <c r="B16" s="6">
        <v>67.5</v>
      </c>
      <c r="C16" s="6">
        <v>67.5</v>
      </c>
      <c r="D16" s="6">
        <v>84.5</v>
      </c>
      <c r="E16" s="6">
        <v>84.2</v>
      </c>
      <c r="F16" s="6">
        <v>91.3</v>
      </c>
      <c r="G16" s="6">
        <v>92.2</v>
      </c>
    </row>
    <row r="17" spans="1:7" x14ac:dyDescent="0.25">
      <c r="A17" t="s">
        <v>257</v>
      </c>
      <c r="B17">
        <v>73.3</v>
      </c>
      <c r="C17">
        <v>74.3</v>
      </c>
      <c r="D17">
        <v>88</v>
      </c>
      <c r="E17">
        <v>87.4</v>
      </c>
      <c r="F17">
        <v>92.1</v>
      </c>
      <c r="G17">
        <v>91.5</v>
      </c>
    </row>
    <row r="18" spans="1:7" x14ac:dyDescent="0.25">
      <c r="A18" s="4" t="s">
        <v>213</v>
      </c>
      <c r="B18" s="4">
        <v>68.7</v>
      </c>
      <c r="C18" s="4">
        <v>68.900000000000006</v>
      </c>
      <c r="D18" s="4">
        <v>85.1</v>
      </c>
      <c r="E18" s="4">
        <v>84.8</v>
      </c>
      <c r="F18" s="4">
        <v>91.4</v>
      </c>
      <c r="G18" s="4">
        <v>92</v>
      </c>
    </row>
    <row r="20" spans="1:7" x14ac:dyDescent="0.25">
      <c r="A20" t="s">
        <v>171</v>
      </c>
    </row>
    <row r="21" spans="1:7" x14ac:dyDescent="0.25">
      <c r="A21" t="s">
        <v>234</v>
      </c>
    </row>
    <row r="22" spans="1:7" x14ac:dyDescent="0.25">
      <c r="A22" t="s">
        <v>216</v>
      </c>
    </row>
    <row r="23" spans="1:7" x14ac:dyDescent="0.25">
      <c r="A23" t="s">
        <v>258</v>
      </c>
    </row>
    <row r="25" spans="1:7" x14ac:dyDescent="0.25">
      <c r="A25" t="s">
        <v>179</v>
      </c>
    </row>
    <row r="26" spans="1:7" x14ac:dyDescent="0.25">
      <c r="A26" t="s">
        <v>180</v>
      </c>
    </row>
    <row r="27" spans="1:7" x14ac:dyDescent="0.25">
      <c r="A27" t="s">
        <v>181</v>
      </c>
    </row>
    <row r="28" spans="1:7" x14ac:dyDescent="0.25">
      <c r="A28" t="s">
        <v>182</v>
      </c>
    </row>
    <row r="29" spans="1:7" x14ac:dyDescent="0.25">
      <c r="A29" t="s">
        <v>259</v>
      </c>
    </row>
    <row r="30" spans="1:7" x14ac:dyDescent="0.25">
      <c r="A30" t="s">
        <v>260</v>
      </c>
    </row>
    <row r="31" spans="1:7" x14ac:dyDescent="0.25">
      <c r="A31" t="s">
        <v>261</v>
      </c>
    </row>
    <row r="32" spans="1:7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8"/>
  <sheetViews>
    <sheetView workbookViewId="0"/>
  </sheetViews>
  <sheetFormatPr defaultColWidth="11.42578125" defaultRowHeight="15" x14ac:dyDescent="0.25"/>
  <cols>
    <col min="1" max="1" width="16.7109375" customWidth="1"/>
    <col min="2" max="4" width="30.7109375" customWidth="1"/>
  </cols>
  <sheetData>
    <row r="1" spans="1:5" x14ac:dyDescent="0.25">
      <c r="A1" s="4" t="s">
        <v>112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1734</v>
      </c>
      <c r="C2" s="5" t="s">
        <v>1735</v>
      </c>
      <c r="D2" s="5" t="s">
        <v>353</v>
      </c>
    </row>
    <row r="3" spans="1:5" x14ac:dyDescent="0.25">
      <c r="A3" t="s">
        <v>571</v>
      </c>
      <c r="B3" s="6">
        <v>38.5</v>
      </c>
      <c r="C3" s="6">
        <v>38.700000000000003</v>
      </c>
      <c r="D3" s="6">
        <v>38.6</v>
      </c>
    </row>
    <row r="4" spans="1:5" x14ac:dyDescent="0.25">
      <c r="A4" t="s">
        <v>1427</v>
      </c>
      <c r="B4">
        <v>38.200000000000003</v>
      </c>
      <c r="C4">
        <v>43.7</v>
      </c>
      <c r="D4">
        <v>40</v>
      </c>
    </row>
    <row r="5" spans="1:5" x14ac:dyDescent="0.25">
      <c r="A5" s="4" t="s">
        <v>353</v>
      </c>
      <c r="B5" s="4">
        <v>38.5</v>
      </c>
      <c r="C5" s="4">
        <v>39.1</v>
      </c>
      <c r="D5" s="4">
        <v>38.799999999999997</v>
      </c>
    </row>
    <row r="7" spans="1:5" x14ac:dyDescent="0.25">
      <c r="A7" t="s">
        <v>219</v>
      </c>
    </row>
    <row r="8" spans="1:5" x14ac:dyDescent="0.25">
      <c r="A8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8"/>
  <sheetViews>
    <sheetView workbookViewId="0"/>
  </sheetViews>
  <sheetFormatPr defaultColWidth="11.42578125" defaultRowHeight="15" x14ac:dyDescent="0.25"/>
  <cols>
    <col min="1" max="1" width="16.7109375" customWidth="1"/>
    <col min="2" max="4" width="30.7109375" customWidth="1"/>
  </cols>
  <sheetData>
    <row r="1" spans="1:5" x14ac:dyDescent="0.25">
      <c r="A1" s="4" t="s">
        <v>113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1734</v>
      </c>
      <c r="C2" s="5" t="s">
        <v>1735</v>
      </c>
      <c r="D2" s="5" t="s">
        <v>353</v>
      </c>
    </row>
    <row r="3" spans="1:5" x14ac:dyDescent="0.25">
      <c r="A3" t="s">
        <v>571</v>
      </c>
      <c r="B3" s="6">
        <v>65.3</v>
      </c>
      <c r="C3" s="6">
        <v>66.2</v>
      </c>
      <c r="D3" s="6">
        <v>65.599999999999994</v>
      </c>
    </row>
    <row r="4" spans="1:5" x14ac:dyDescent="0.25">
      <c r="A4" t="s">
        <v>1427</v>
      </c>
      <c r="B4">
        <v>40</v>
      </c>
      <c r="C4">
        <v>86.7</v>
      </c>
      <c r="D4">
        <v>75</v>
      </c>
    </row>
    <row r="5" spans="1:5" x14ac:dyDescent="0.25">
      <c r="A5" s="4" t="s">
        <v>353</v>
      </c>
      <c r="B5" s="4">
        <v>65.3</v>
      </c>
      <c r="C5" s="4">
        <v>66.3</v>
      </c>
      <c r="D5" s="4">
        <v>65.7</v>
      </c>
    </row>
    <row r="7" spans="1:5" x14ac:dyDescent="0.25">
      <c r="A7" t="s">
        <v>219</v>
      </c>
    </row>
    <row r="8" spans="1:5" x14ac:dyDescent="0.25">
      <c r="A8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F38"/>
  <sheetViews>
    <sheetView workbookViewId="0"/>
  </sheetViews>
  <sheetFormatPr defaultColWidth="11.42578125" defaultRowHeight="15" x14ac:dyDescent="0.25"/>
  <cols>
    <col min="1" max="1" width="37.7109375" customWidth="1"/>
    <col min="2" max="5" width="22.7109375" customWidth="1"/>
  </cols>
  <sheetData>
    <row r="1" spans="1:6" x14ac:dyDescent="0.25">
      <c r="A1" s="4" t="s">
        <v>115</v>
      </c>
      <c r="B1" s="6"/>
      <c r="C1" s="6"/>
      <c r="D1" s="6"/>
      <c r="E1" s="6"/>
      <c r="F1" s="1" t="str">
        <f>HYPERLINK("#'INDEX'!A1", "Back to INDEX")</f>
        <v>Back to INDEX</v>
      </c>
    </row>
    <row r="2" spans="1:6" x14ac:dyDescent="0.25">
      <c r="A2" s="3" t="s">
        <v>159</v>
      </c>
      <c r="B2" s="5" t="s">
        <v>1750</v>
      </c>
      <c r="C2" s="5" t="s">
        <v>1751</v>
      </c>
      <c r="D2" s="5" t="s">
        <v>1752</v>
      </c>
      <c r="E2" s="5" t="s">
        <v>1753</v>
      </c>
    </row>
    <row r="3" spans="1:6" x14ac:dyDescent="0.25">
      <c r="A3" t="s">
        <v>1754</v>
      </c>
      <c r="B3" s="6">
        <v>316610</v>
      </c>
      <c r="C3" s="6">
        <v>100</v>
      </c>
      <c r="D3" s="6">
        <v>127827</v>
      </c>
      <c r="E3" s="6">
        <v>100</v>
      </c>
    </row>
    <row r="4" spans="1:6" x14ac:dyDescent="0.25">
      <c r="A4" t="s">
        <v>1755</v>
      </c>
      <c r="B4" s="6" t="s">
        <v>159</v>
      </c>
      <c r="C4" s="6" t="s">
        <v>159</v>
      </c>
      <c r="D4" s="6" t="s">
        <v>159</v>
      </c>
      <c r="E4" s="6" t="s">
        <v>159</v>
      </c>
    </row>
    <row r="5" spans="1:6" x14ac:dyDescent="0.25">
      <c r="A5" t="s">
        <v>1756</v>
      </c>
      <c r="B5" s="6">
        <v>171414</v>
      </c>
      <c r="C5" s="6">
        <v>54.1</v>
      </c>
      <c r="D5" s="6">
        <v>69056</v>
      </c>
      <c r="E5" s="6">
        <v>54</v>
      </c>
    </row>
    <row r="6" spans="1:6" x14ac:dyDescent="0.25">
      <c r="A6" t="s">
        <v>238</v>
      </c>
      <c r="B6" s="6">
        <v>136131</v>
      </c>
      <c r="C6" s="6">
        <v>43</v>
      </c>
      <c r="D6" s="6">
        <v>52819</v>
      </c>
      <c r="E6" s="6">
        <v>41.3</v>
      </c>
    </row>
    <row r="7" spans="1:6" x14ac:dyDescent="0.25">
      <c r="A7" t="s">
        <v>242</v>
      </c>
      <c r="B7" s="6">
        <v>9065</v>
      </c>
      <c r="C7" s="6">
        <v>2.9</v>
      </c>
      <c r="D7" s="6">
        <v>5952</v>
      </c>
      <c r="E7" s="6">
        <v>4.7</v>
      </c>
    </row>
    <row r="8" spans="1:6" x14ac:dyDescent="0.25">
      <c r="A8" t="s">
        <v>1757</v>
      </c>
      <c r="B8" s="6" t="s">
        <v>159</v>
      </c>
      <c r="C8" s="6" t="s">
        <v>159</v>
      </c>
      <c r="D8" s="6" t="s">
        <v>159</v>
      </c>
      <c r="E8" s="6" t="s">
        <v>159</v>
      </c>
    </row>
    <row r="9" spans="1:6" x14ac:dyDescent="0.25">
      <c r="A9" t="s">
        <v>1537</v>
      </c>
      <c r="B9" s="6">
        <v>134728</v>
      </c>
      <c r="C9" s="6">
        <v>42.6</v>
      </c>
      <c r="D9" s="6">
        <v>49706</v>
      </c>
      <c r="E9" s="6">
        <v>39</v>
      </c>
    </row>
    <row r="10" spans="1:6" x14ac:dyDescent="0.25">
      <c r="A10" t="s">
        <v>1538</v>
      </c>
      <c r="B10" s="6">
        <v>181205</v>
      </c>
      <c r="C10" s="6">
        <v>57.4</v>
      </c>
      <c r="D10" s="6">
        <v>77827</v>
      </c>
      <c r="E10" s="6">
        <v>61</v>
      </c>
    </row>
    <row r="11" spans="1:6" x14ac:dyDescent="0.25">
      <c r="A11" t="s">
        <v>1758</v>
      </c>
      <c r="B11" s="6" t="s">
        <v>159</v>
      </c>
      <c r="C11" s="6" t="s">
        <v>159</v>
      </c>
      <c r="D11" s="6" t="s">
        <v>159</v>
      </c>
      <c r="E11" s="6" t="s">
        <v>159</v>
      </c>
    </row>
    <row r="12" spans="1:6" x14ac:dyDescent="0.25">
      <c r="A12" t="s">
        <v>1759</v>
      </c>
      <c r="B12" s="6">
        <v>16526</v>
      </c>
      <c r="C12" s="6">
        <v>5.2</v>
      </c>
      <c r="D12" s="6">
        <v>7272</v>
      </c>
      <c r="E12" s="6">
        <v>5.7</v>
      </c>
    </row>
    <row r="13" spans="1:6" x14ac:dyDescent="0.25">
      <c r="A13" t="s">
        <v>1760</v>
      </c>
      <c r="B13" s="6">
        <v>300084</v>
      </c>
      <c r="C13" s="6">
        <v>94.8</v>
      </c>
      <c r="D13" s="6">
        <v>120555</v>
      </c>
      <c r="E13" s="6">
        <v>94.3</v>
      </c>
    </row>
    <row r="14" spans="1:6" x14ac:dyDescent="0.25">
      <c r="A14" t="s">
        <v>1761</v>
      </c>
      <c r="B14" s="6" t="s">
        <v>159</v>
      </c>
      <c r="C14" s="6" t="s">
        <v>159</v>
      </c>
      <c r="D14" s="6" t="s">
        <v>159</v>
      </c>
      <c r="E14" s="6" t="s">
        <v>159</v>
      </c>
    </row>
    <row r="15" spans="1:6" x14ac:dyDescent="0.25">
      <c r="A15" t="s">
        <v>245</v>
      </c>
      <c r="B15" s="6">
        <v>2755</v>
      </c>
      <c r="C15" s="6">
        <v>0.9</v>
      </c>
      <c r="D15" s="6">
        <v>1301</v>
      </c>
      <c r="E15" s="6">
        <v>1</v>
      </c>
    </row>
    <row r="16" spans="1:6" x14ac:dyDescent="0.25">
      <c r="A16" t="s">
        <v>1762</v>
      </c>
      <c r="B16" s="6">
        <v>313855</v>
      </c>
      <c r="C16" s="6">
        <v>99.1</v>
      </c>
      <c r="D16" s="6">
        <v>126526</v>
      </c>
      <c r="E16" s="6">
        <v>99</v>
      </c>
    </row>
    <row r="17" spans="1:5" x14ac:dyDescent="0.25">
      <c r="A17" t="s">
        <v>1763</v>
      </c>
      <c r="B17" s="6" t="s">
        <v>159</v>
      </c>
      <c r="C17" s="6" t="s">
        <v>159</v>
      </c>
      <c r="D17" s="6" t="s">
        <v>159</v>
      </c>
      <c r="E17" s="6" t="s">
        <v>159</v>
      </c>
    </row>
    <row r="18" spans="1:5" x14ac:dyDescent="0.25">
      <c r="A18" t="s">
        <v>1764</v>
      </c>
      <c r="B18" s="6">
        <v>264453</v>
      </c>
      <c r="C18" s="6">
        <v>83.6</v>
      </c>
      <c r="D18" s="6">
        <v>104436</v>
      </c>
      <c r="E18" s="6">
        <v>81.8</v>
      </c>
    </row>
    <row r="19" spans="1:5" x14ac:dyDescent="0.25">
      <c r="A19" t="s">
        <v>1765</v>
      </c>
      <c r="B19" s="6">
        <v>51698</v>
      </c>
      <c r="C19" s="6">
        <v>16.399999999999999</v>
      </c>
      <c r="D19" s="6">
        <v>23205</v>
      </c>
      <c r="E19" s="6">
        <v>18.2</v>
      </c>
    </row>
    <row r="20" spans="1:5" x14ac:dyDescent="0.25">
      <c r="A20" t="s">
        <v>1766</v>
      </c>
      <c r="B20" s="6" t="s">
        <v>159</v>
      </c>
      <c r="C20" s="6" t="s">
        <v>159</v>
      </c>
      <c r="D20" s="6" t="s">
        <v>159</v>
      </c>
      <c r="E20" s="6" t="s">
        <v>159</v>
      </c>
    </row>
    <row r="21" spans="1:5" x14ac:dyDescent="0.25">
      <c r="A21" t="s">
        <v>1767</v>
      </c>
      <c r="B21" s="6">
        <v>224038</v>
      </c>
      <c r="C21" s="6">
        <v>71</v>
      </c>
      <c r="D21" s="6">
        <v>87902</v>
      </c>
      <c r="E21" s="6">
        <v>69</v>
      </c>
    </row>
    <row r="22" spans="1:5" x14ac:dyDescent="0.25">
      <c r="A22" t="s">
        <v>1768</v>
      </c>
      <c r="B22" s="6">
        <v>91334</v>
      </c>
      <c r="C22" s="6">
        <v>29</v>
      </c>
      <c r="D22" s="6">
        <v>39415</v>
      </c>
      <c r="E22" s="6">
        <v>31</v>
      </c>
    </row>
    <row r="23" spans="1:5" x14ac:dyDescent="0.25">
      <c r="A23" t="s">
        <v>1769</v>
      </c>
      <c r="B23" s="6" t="s">
        <v>159</v>
      </c>
      <c r="C23" s="6" t="s">
        <v>159</v>
      </c>
      <c r="D23" s="6" t="s">
        <v>159</v>
      </c>
      <c r="E23" s="6" t="s">
        <v>159</v>
      </c>
    </row>
    <row r="24" spans="1:5" x14ac:dyDescent="0.25">
      <c r="A24" t="s">
        <v>247</v>
      </c>
      <c r="B24" s="6">
        <v>233302</v>
      </c>
      <c r="C24" s="6">
        <v>73.7</v>
      </c>
      <c r="D24" s="6">
        <v>100579</v>
      </c>
      <c r="E24" s="6">
        <v>78.7</v>
      </c>
    </row>
    <row r="25" spans="1:5" x14ac:dyDescent="0.25">
      <c r="A25" t="s">
        <v>248</v>
      </c>
      <c r="B25" s="6">
        <v>83308</v>
      </c>
      <c r="C25" s="6">
        <v>26.3</v>
      </c>
      <c r="D25" s="6">
        <v>27248</v>
      </c>
      <c r="E25" s="6">
        <v>21.3</v>
      </c>
    </row>
    <row r="26" spans="1:5" x14ac:dyDescent="0.25">
      <c r="A26" t="s">
        <v>1770</v>
      </c>
      <c r="B26" s="6" t="s">
        <v>159</v>
      </c>
      <c r="C26" s="6" t="s">
        <v>159</v>
      </c>
      <c r="D26" s="6" t="s">
        <v>159</v>
      </c>
      <c r="E26" s="6" t="s">
        <v>159</v>
      </c>
    </row>
    <row r="27" spans="1:5" x14ac:dyDescent="0.25">
      <c r="A27" t="s">
        <v>1771</v>
      </c>
      <c r="B27" s="6">
        <v>202929</v>
      </c>
      <c r="C27" s="6">
        <v>64.099999999999994</v>
      </c>
      <c r="D27" s="6">
        <v>89638</v>
      </c>
      <c r="E27" s="6">
        <v>70.099999999999994</v>
      </c>
    </row>
    <row r="28" spans="1:5" x14ac:dyDescent="0.25">
      <c r="A28" t="s">
        <v>1772</v>
      </c>
      <c r="B28" s="6">
        <v>113678</v>
      </c>
      <c r="C28" s="6">
        <v>35.9</v>
      </c>
      <c r="D28" s="6">
        <v>38188</v>
      </c>
      <c r="E28" s="6">
        <v>29.9</v>
      </c>
    </row>
    <row r="29" spans="1:5" x14ac:dyDescent="0.25">
      <c r="A29" t="s">
        <v>1773</v>
      </c>
      <c r="B29" s="6" t="s">
        <v>159</v>
      </c>
      <c r="C29" s="6" t="s">
        <v>159</v>
      </c>
      <c r="D29" s="6" t="s">
        <v>159</v>
      </c>
      <c r="E29" s="6" t="s">
        <v>159</v>
      </c>
    </row>
    <row r="30" spans="1:5" x14ac:dyDescent="0.25">
      <c r="A30" t="s">
        <v>253</v>
      </c>
      <c r="B30" s="6">
        <v>71543</v>
      </c>
      <c r="C30" s="6">
        <v>36</v>
      </c>
      <c r="D30" s="6">
        <v>31385</v>
      </c>
      <c r="E30" s="6">
        <v>35.799999999999997</v>
      </c>
    </row>
    <row r="31" spans="1:5" x14ac:dyDescent="0.25">
      <c r="A31" t="s">
        <v>254</v>
      </c>
      <c r="B31" s="6">
        <v>97801</v>
      </c>
      <c r="C31" s="6">
        <v>49.2</v>
      </c>
      <c r="D31" s="6">
        <v>43093</v>
      </c>
      <c r="E31" s="6">
        <v>49.2</v>
      </c>
    </row>
    <row r="32" spans="1:5" x14ac:dyDescent="0.25">
      <c r="A32" t="s">
        <v>255</v>
      </c>
      <c r="B32" s="6">
        <v>29329</v>
      </c>
      <c r="C32" s="6">
        <v>14.8</v>
      </c>
      <c r="D32" s="6">
        <v>13092</v>
      </c>
      <c r="E32" s="6">
        <v>15</v>
      </c>
    </row>
    <row r="33" spans="1:5" x14ac:dyDescent="0.25">
      <c r="A33" t="s">
        <v>1774</v>
      </c>
      <c r="B33" s="6" t="s">
        <v>159</v>
      </c>
      <c r="C33" s="6" t="s">
        <v>159</v>
      </c>
      <c r="D33" s="6" t="s">
        <v>159</v>
      </c>
      <c r="E33" s="6" t="s">
        <v>159</v>
      </c>
    </row>
    <row r="34" spans="1:5" x14ac:dyDescent="0.25">
      <c r="A34" t="s">
        <v>1775</v>
      </c>
      <c r="B34">
        <v>159795.5</v>
      </c>
      <c r="C34">
        <v>80.7</v>
      </c>
      <c r="D34">
        <v>69361.100000000006</v>
      </c>
      <c r="E34">
        <v>79.400000000000006</v>
      </c>
    </row>
    <row r="35" spans="1:5" x14ac:dyDescent="0.25">
      <c r="A35" t="s">
        <v>257</v>
      </c>
      <c r="B35">
        <v>38096.5</v>
      </c>
      <c r="C35">
        <v>19.3</v>
      </c>
      <c r="D35">
        <v>17982.900000000001</v>
      </c>
      <c r="E35">
        <v>20.6</v>
      </c>
    </row>
    <row r="37" spans="1:5" x14ac:dyDescent="0.25">
      <c r="A37" t="s">
        <v>219</v>
      </c>
    </row>
    <row r="38" spans="1:5" x14ac:dyDescent="0.25">
      <c r="A38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F2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</cols>
  <sheetData>
    <row r="1" spans="1:6" x14ac:dyDescent="0.25">
      <c r="A1" s="4" t="s">
        <v>117</v>
      </c>
      <c r="B1" s="6"/>
      <c r="C1" s="6"/>
      <c r="D1" s="6"/>
      <c r="E1" s="6"/>
      <c r="F1" s="1" t="str">
        <f>HYPERLINK("#'INDEX'!A1", "Back to INDEX")</f>
        <v>Back to INDEX</v>
      </c>
    </row>
    <row r="2" spans="1:6" x14ac:dyDescent="0.25">
      <c r="A2" s="3" t="s">
        <v>159</v>
      </c>
      <c r="B2" s="5" t="s">
        <v>1750</v>
      </c>
      <c r="C2" s="5" t="s">
        <v>1751</v>
      </c>
      <c r="D2" s="5" t="s">
        <v>1752</v>
      </c>
      <c r="E2" s="5" t="s">
        <v>1753</v>
      </c>
    </row>
    <row r="3" spans="1:6" x14ac:dyDescent="0.25">
      <c r="A3" t="s">
        <v>191</v>
      </c>
      <c r="B3" s="6">
        <v>23476</v>
      </c>
      <c r="C3" s="6">
        <v>7.4</v>
      </c>
      <c r="D3" s="6">
        <v>11243</v>
      </c>
      <c r="E3" s="6">
        <v>8.8000000000000007</v>
      </c>
    </row>
    <row r="4" spans="1:6" x14ac:dyDescent="0.25">
      <c r="A4" t="s">
        <v>192</v>
      </c>
      <c r="B4" s="6">
        <v>26204</v>
      </c>
      <c r="C4" s="6">
        <v>8.3000000000000007</v>
      </c>
      <c r="D4" s="6">
        <v>10239</v>
      </c>
      <c r="E4" s="6">
        <v>8</v>
      </c>
    </row>
    <row r="5" spans="1:6" x14ac:dyDescent="0.25">
      <c r="A5" t="s">
        <v>193</v>
      </c>
      <c r="B5" s="6">
        <v>20431</v>
      </c>
      <c r="C5" s="6">
        <v>6.5</v>
      </c>
      <c r="D5" s="6">
        <v>8212</v>
      </c>
      <c r="E5" s="6">
        <v>6.4</v>
      </c>
    </row>
    <row r="6" spans="1:6" x14ac:dyDescent="0.25">
      <c r="A6" t="s">
        <v>194</v>
      </c>
      <c r="B6" s="6">
        <v>8779</v>
      </c>
      <c r="C6" s="6">
        <v>2.8</v>
      </c>
      <c r="D6" s="6">
        <v>3269</v>
      </c>
      <c r="E6" s="6">
        <v>2.6</v>
      </c>
    </row>
    <row r="7" spans="1:6" x14ac:dyDescent="0.25">
      <c r="A7" t="s">
        <v>195</v>
      </c>
      <c r="B7" s="6">
        <v>3618</v>
      </c>
      <c r="C7" s="6">
        <v>1.1000000000000001</v>
      </c>
      <c r="D7" s="6">
        <v>1840</v>
      </c>
      <c r="E7" s="6">
        <v>1.4</v>
      </c>
    </row>
    <row r="8" spans="1:6" x14ac:dyDescent="0.25">
      <c r="A8" t="s">
        <v>196</v>
      </c>
      <c r="B8" s="6">
        <v>18593</v>
      </c>
      <c r="C8" s="6">
        <v>5.9</v>
      </c>
      <c r="D8" s="6">
        <v>8430</v>
      </c>
      <c r="E8" s="6">
        <v>6.6</v>
      </c>
    </row>
    <row r="9" spans="1:6" x14ac:dyDescent="0.25">
      <c r="A9" t="s">
        <v>197</v>
      </c>
      <c r="B9" s="6">
        <v>5096</v>
      </c>
      <c r="C9" s="6">
        <v>1.6</v>
      </c>
      <c r="D9" s="6">
        <v>1907</v>
      </c>
      <c r="E9" s="6">
        <v>1.5</v>
      </c>
    </row>
    <row r="10" spans="1:6" x14ac:dyDescent="0.25">
      <c r="A10" t="s">
        <v>198</v>
      </c>
      <c r="B10" s="6">
        <v>25671</v>
      </c>
      <c r="C10" s="6">
        <v>8.1</v>
      </c>
      <c r="D10" s="6">
        <v>10879</v>
      </c>
      <c r="E10" s="6">
        <v>8.5</v>
      </c>
    </row>
    <row r="11" spans="1:6" x14ac:dyDescent="0.25">
      <c r="A11" t="s">
        <v>199</v>
      </c>
      <c r="B11" s="6">
        <v>1671</v>
      </c>
      <c r="C11" s="6">
        <v>0.5</v>
      </c>
      <c r="D11" s="6">
        <v>642</v>
      </c>
      <c r="E11" s="6">
        <v>0.5</v>
      </c>
    </row>
    <row r="12" spans="1:6" x14ac:dyDescent="0.25">
      <c r="A12" t="s">
        <v>200</v>
      </c>
      <c r="B12" s="6">
        <v>1005</v>
      </c>
      <c r="C12" s="6">
        <v>0.3</v>
      </c>
      <c r="D12" s="6">
        <v>364</v>
      </c>
      <c r="E12" s="6">
        <v>0.3</v>
      </c>
    </row>
    <row r="13" spans="1:6" x14ac:dyDescent="0.25">
      <c r="A13" t="s">
        <v>201</v>
      </c>
      <c r="B13" s="6">
        <v>1073</v>
      </c>
      <c r="C13" s="6">
        <v>0.3</v>
      </c>
      <c r="D13" s="6">
        <v>504</v>
      </c>
      <c r="E13" s="6">
        <v>0.4</v>
      </c>
    </row>
    <row r="14" spans="1:6" x14ac:dyDescent="0.25">
      <c r="A14" t="s">
        <v>202</v>
      </c>
      <c r="B14" s="6">
        <v>3639</v>
      </c>
      <c r="C14" s="6">
        <v>1.1000000000000001</v>
      </c>
      <c r="D14" s="6">
        <v>1386</v>
      </c>
      <c r="E14" s="6">
        <v>1.1000000000000001</v>
      </c>
    </row>
    <row r="15" spans="1:6" x14ac:dyDescent="0.25">
      <c r="A15" t="s">
        <v>203</v>
      </c>
      <c r="B15" s="6">
        <v>22986</v>
      </c>
      <c r="C15" s="6">
        <v>7.3</v>
      </c>
      <c r="D15" s="6">
        <v>10158</v>
      </c>
      <c r="E15" s="6">
        <v>7.9</v>
      </c>
    </row>
    <row r="16" spans="1:6" x14ac:dyDescent="0.25">
      <c r="A16" t="s">
        <v>204</v>
      </c>
      <c r="B16" s="6">
        <v>83394</v>
      </c>
      <c r="C16" s="6">
        <v>26.3</v>
      </c>
      <c r="D16" s="6">
        <v>27430</v>
      </c>
      <c r="E16" s="6">
        <v>21.5</v>
      </c>
    </row>
    <row r="17" spans="1:5" x14ac:dyDescent="0.25">
      <c r="A17" t="s">
        <v>205</v>
      </c>
      <c r="B17" s="6">
        <v>22194</v>
      </c>
      <c r="C17" s="6">
        <v>7</v>
      </c>
      <c r="D17" s="6">
        <v>10682</v>
      </c>
      <c r="E17" s="6">
        <v>8.4</v>
      </c>
    </row>
    <row r="18" spans="1:5" x14ac:dyDescent="0.25">
      <c r="A18" t="s">
        <v>206</v>
      </c>
      <c r="B18" s="6">
        <v>5796</v>
      </c>
      <c r="C18" s="6">
        <v>1.8</v>
      </c>
      <c r="D18" s="6">
        <v>2986</v>
      </c>
      <c r="E18" s="6">
        <v>2.2999999999999998</v>
      </c>
    </row>
    <row r="19" spans="1:5" x14ac:dyDescent="0.25">
      <c r="A19" t="s">
        <v>207</v>
      </c>
      <c r="B19" s="6">
        <v>9279</v>
      </c>
      <c r="C19" s="6">
        <v>2.9</v>
      </c>
      <c r="D19" s="6">
        <v>4457</v>
      </c>
      <c r="E19" s="6">
        <v>3.5</v>
      </c>
    </row>
    <row r="20" spans="1:5" x14ac:dyDescent="0.25">
      <c r="A20" t="s">
        <v>208</v>
      </c>
      <c r="B20" s="6">
        <v>16672</v>
      </c>
      <c r="C20" s="6">
        <v>5.3</v>
      </c>
      <c r="D20" s="6">
        <v>6530</v>
      </c>
      <c r="E20" s="6">
        <v>5.0999999999999996</v>
      </c>
    </row>
    <row r="21" spans="1:5" x14ac:dyDescent="0.25">
      <c r="A21" t="s">
        <v>210</v>
      </c>
      <c r="B21" s="6">
        <v>8684</v>
      </c>
      <c r="C21" s="6">
        <v>2.7</v>
      </c>
      <c r="D21" s="6">
        <v>3482</v>
      </c>
      <c r="E21" s="6">
        <v>2.7</v>
      </c>
    </row>
    <row r="22" spans="1:5" x14ac:dyDescent="0.25">
      <c r="A22" t="s">
        <v>211</v>
      </c>
      <c r="B22" s="6">
        <v>7525</v>
      </c>
      <c r="C22" s="6">
        <v>2.4</v>
      </c>
      <c r="D22" s="6">
        <v>2958</v>
      </c>
      <c r="E22" s="6">
        <v>2.2999999999999998</v>
      </c>
    </row>
    <row r="23" spans="1:5" x14ac:dyDescent="0.25">
      <c r="A23" t="s">
        <v>1776</v>
      </c>
      <c r="B23">
        <v>824</v>
      </c>
      <c r="C23">
        <v>0.3</v>
      </c>
      <c r="D23">
        <v>229</v>
      </c>
      <c r="E23">
        <v>0.2</v>
      </c>
    </row>
    <row r="24" spans="1:5" x14ac:dyDescent="0.25">
      <c r="A24" s="4" t="s">
        <v>353</v>
      </c>
      <c r="B24" s="4">
        <v>316610</v>
      </c>
      <c r="C24" s="4">
        <v>100</v>
      </c>
      <c r="D24" s="4">
        <v>127827</v>
      </c>
      <c r="E24" s="4">
        <v>100</v>
      </c>
    </row>
    <row r="26" spans="1:5" x14ac:dyDescent="0.25">
      <c r="A26" t="s">
        <v>219</v>
      </c>
    </row>
    <row r="27" spans="1:5" x14ac:dyDescent="0.25">
      <c r="A27" t="s">
        <v>1713</v>
      </c>
    </row>
  </sheetData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H19"/>
  <sheetViews>
    <sheetView workbookViewId="0"/>
  </sheetViews>
  <sheetFormatPr defaultColWidth="11.42578125" defaultRowHeight="15" x14ac:dyDescent="0.25"/>
  <cols>
    <col min="1" max="1" width="38.7109375" customWidth="1"/>
    <col min="2" max="7" width="30.7109375" customWidth="1"/>
  </cols>
  <sheetData>
    <row r="1" spans="1:8" x14ac:dyDescent="0.25">
      <c r="A1" s="4" t="s">
        <v>118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1777</v>
      </c>
      <c r="C2" s="5" t="s">
        <v>1778</v>
      </c>
      <c r="D2" s="5" t="s">
        <v>1779</v>
      </c>
      <c r="E2" s="5" t="s">
        <v>1780</v>
      </c>
      <c r="F2" s="5" t="s">
        <v>1781</v>
      </c>
      <c r="G2" s="5" t="s">
        <v>1782</v>
      </c>
    </row>
    <row r="3" spans="1:8" x14ac:dyDescent="0.25">
      <c r="A3" t="s">
        <v>1783</v>
      </c>
      <c r="B3" s="6">
        <v>7.8</v>
      </c>
      <c r="C3" s="6">
        <v>5.9</v>
      </c>
      <c r="D3" s="6">
        <v>6.6</v>
      </c>
      <c r="E3" s="6">
        <v>6.4</v>
      </c>
      <c r="F3" s="6">
        <v>4.7</v>
      </c>
      <c r="G3" s="6">
        <v>5.3</v>
      </c>
    </row>
    <row r="4" spans="1:8" x14ac:dyDescent="0.25">
      <c r="A4" t="s">
        <v>1784</v>
      </c>
      <c r="B4" s="6">
        <v>60.5</v>
      </c>
      <c r="C4" s="6">
        <v>61.6</v>
      </c>
      <c r="D4" s="6">
        <v>61.2</v>
      </c>
      <c r="E4" s="6">
        <v>49.7</v>
      </c>
      <c r="F4" s="6">
        <v>49.9</v>
      </c>
      <c r="G4" s="6">
        <v>49.8</v>
      </c>
    </row>
    <row r="5" spans="1:8" x14ac:dyDescent="0.25">
      <c r="A5" t="s">
        <v>1785</v>
      </c>
      <c r="B5" s="6">
        <v>7.1</v>
      </c>
      <c r="C5" s="6">
        <v>3.1</v>
      </c>
      <c r="D5" s="6">
        <v>4.5999999999999996</v>
      </c>
      <c r="E5" s="6">
        <v>6.7</v>
      </c>
      <c r="F5" s="6">
        <v>3</v>
      </c>
      <c r="G5" s="6">
        <v>4.2</v>
      </c>
    </row>
    <row r="6" spans="1:8" x14ac:dyDescent="0.25">
      <c r="A6" t="s">
        <v>1786</v>
      </c>
      <c r="B6" s="6">
        <v>7.2</v>
      </c>
      <c r="C6" s="6">
        <v>9.5</v>
      </c>
      <c r="D6" s="6">
        <v>8.6</v>
      </c>
      <c r="E6" s="6">
        <v>11.6</v>
      </c>
      <c r="F6" s="6">
        <v>15.1</v>
      </c>
      <c r="G6" s="6">
        <v>14</v>
      </c>
    </row>
    <row r="7" spans="1:8" x14ac:dyDescent="0.25">
      <c r="A7" t="s">
        <v>1787</v>
      </c>
      <c r="B7" s="6">
        <v>10.1</v>
      </c>
      <c r="C7" s="6">
        <v>14.7</v>
      </c>
      <c r="D7" s="6">
        <v>13</v>
      </c>
      <c r="E7" s="6">
        <v>9.9</v>
      </c>
      <c r="F7" s="6">
        <v>14.3</v>
      </c>
      <c r="G7" s="6">
        <v>12.9</v>
      </c>
    </row>
    <row r="8" spans="1:8" x14ac:dyDescent="0.25">
      <c r="A8" t="s">
        <v>1788</v>
      </c>
      <c r="B8">
        <v>7.3</v>
      </c>
      <c r="C8">
        <v>5.2</v>
      </c>
      <c r="D8">
        <v>6</v>
      </c>
      <c r="E8">
        <v>15.8</v>
      </c>
      <c r="F8">
        <v>12.9</v>
      </c>
      <c r="G8">
        <v>13.8</v>
      </c>
    </row>
    <row r="9" spans="1:8" x14ac:dyDescent="0.25">
      <c r="A9" s="4" t="s">
        <v>213</v>
      </c>
      <c r="B9" s="4">
        <v>100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</row>
    <row r="11" spans="1:8" x14ac:dyDescent="0.25">
      <c r="A11" t="s">
        <v>171</v>
      </c>
    </row>
    <row r="12" spans="1:8" x14ac:dyDescent="0.25">
      <c r="A12" t="s">
        <v>234</v>
      </c>
    </row>
    <row r="13" spans="1:8" x14ac:dyDescent="0.25">
      <c r="A13" t="s">
        <v>1609</v>
      </c>
    </row>
    <row r="14" spans="1:8" x14ac:dyDescent="0.25">
      <c r="A14" t="s">
        <v>358</v>
      </c>
    </row>
    <row r="15" spans="1:8" x14ac:dyDescent="0.25">
      <c r="A15" t="s">
        <v>235</v>
      </c>
    </row>
    <row r="16" spans="1:8" x14ac:dyDescent="0.25">
      <c r="A16" t="s">
        <v>236</v>
      </c>
    </row>
    <row r="18" spans="1:1" x14ac:dyDescent="0.25">
      <c r="A18" t="s">
        <v>179</v>
      </c>
    </row>
    <row r="19" spans="1:1" x14ac:dyDescent="0.25">
      <c r="A19" t="s">
        <v>1789</v>
      </c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H28"/>
  <sheetViews>
    <sheetView workbookViewId="0"/>
  </sheetViews>
  <sheetFormatPr defaultColWidth="11.42578125" defaultRowHeight="15" x14ac:dyDescent="0.25"/>
  <cols>
    <col min="1" max="1" width="38.7109375" customWidth="1"/>
    <col min="2" max="7" width="30.7109375" customWidth="1"/>
  </cols>
  <sheetData>
    <row r="1" spans="1:8" x14ac:dyDescent="0.25">
      <c r="A1" s="4" t="s">
        <v>119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1777</v>
      </c>
      <c r="C2" s="5" t="s">
        <v>1778</v>
      </c>
      <c r="D2" s="5" t="s">
        <v>1779</v>
      </c>
      <c r="E2" s="5" t="s">
        <v>1780</v>
      </c>
      <c r="F2" s="5" t="s">
        <v>1781</v>
      </c>
      <c r="G2" s="5" t="s">
        <v>1782</v>
      </c>
    </row>
    <row r="3" spans="1:8" x14ac:dyDescent="0.25">
      <c r="A3" t="s">
        <v>238</v>
      </c>
      <c r="B3" s="6" t="s">
        <v>159</v>
      </c>
      <c r="C3" s="6" t="s">
        <v>159</v>
      </c>
      <c r="D3" s="6" t="s">
        <v>159</v>
      </c>
      <c r="E3" s="6" t="s">
        <v>159</v>
      </c>
      <c r="F3" s="6" t="s">
        <v>159</v>
      </c>
      <c r="G3" s="6" t="s">
        <v>159</v>
      </c>
    </row>
    <row r="4" spans="1:8" x14ac:dyDescent="0.25">
      <c r="A4" t="s">
        <v>1783</v>
      </c>
      <c r="B4" s="6">
        <v>20.5</v>
      </c>
      <c r="C4" s="6">
        <v>12.6</v>
      </c>
      <c r="D4" s="6">
        <v>15.6</v>
      </c>
      <c r="E4" s="6">
        <v>18.600000000000001</v>
      </c>
      <c r="F4" s="6">
        <v>10.5</v>
      </c>
      <c r="G4" s="6">
        <v>13.3</v>
      </c>
    </row>
    <row r="5" spans="1:8" x14ac:dyDescent="0.25">
      <c r="A5" t="s">
        <v>1784</v>
      </c>
      <c r="B5" s="6">
        <v>62.8</v>
      </c>
      <c r="C5" s="6">
        <v>72.400000000000006</v>
      </c>
      <c r="D5" s="6">
        <v>68.7</v>
      </c>
      <c r="E5" s="6">
        <v>62</v>
      </c>
      <c r="F5" s="6">
        <v>71.900000000000006</v>
      </c>
      <c r="G5" s="6">
        <v>68.5</v>
      </c>
    </row>
    <row r="6" spans="1:8" x14ac:dyDescent="0.25">
      <c r="A6" t="s">
        <v>1785</v>
      </c>
      <c r="B6" s="6">
        <v>3.6</v>
      </c>
      <c r="C6" s="6">
        <v>1.1000000000000001</v>
      </c>
      <c r="D6" s="6">
        <v>2.1</v>
      </c>
      <c r="E6" s="6">
        <v>3.6</v>
      </c>
      <c r="F6" s="6">
        <v>1.2</v>
      </c>
      <c r="G6" s="6">
        <v>2</v>
      </c>
    </row>
    <row r="7" spans="1:8" x14ac:dyDescent="0.25">
      <c r="A7" t="s">
        <v>1786</v>
      </c>
      <c r="B7" s="6">
        <v>3.9</v>
      </c>
      <c r="C7" s="6">
        <v>3.4</v>
      </c>
      <c r="D7" s="6">
        <v>3.6</v>
      </c>
      <c r="E7" s="6">
        <v>5</v>
      </c>
      <c r="F7" s="6">
        <v>4.8</v>
      </c>
      <c r="G7" s="6">
        <v>4.8</v>
      </c>
    </row>
    <row r="8" spans="1:8" x14ac:dyDescent="0.25">
      <c r="A8" t="s">
        <v>1787</v>
      </c>
      <c r="B8" s="6">
        <v>7.2</v>
      </c>
      <c r="C8" s="6">
        <v>9.3000000000000007</v>
      </c>
      <c r="D8" s="6">
        <v>8.5</v>
      </c>
      <c r="E8" s="6">
        <v>7.3</v>
      </c>
      <c r="F8" s="6">
        <v>9.4</v>
      </c>
      <c r="G8" s="6">
        <v>8.6999999999999993</v>
      </c>
    </row>
    <row r="9" spans="1:8" x14ac:dyDescent="0.25">
      <c r="A9" t="s">
        <v>1788</v>
      </c>
      <c r="B9" s="6">
        <v>2.1</v>
      </c>
      <c r="C9" s="6">
        <v>1.1000000000000001</v>
      </c>
      <c r="D9" s="6">
        <v>1.5</v>
      </c>
      <c r="E9" s="6">
        <v>3.5</v>
      </c>
      <c r="F9" s="6">
        <v>2.2999999999999998</v>
      </c>
      <c r="G9" s="6">
        <v>2.7</v>
      </c>
    </row>
    <row r="10" spans="1:8" x14ac:dyDescent="0.25">
      <c r="A10" t="s">
        <v>1790</v>
      </c>
      <c r="B10" s="6">
        <v>100</v>
      </c>
      <c r="C10" s="6">
        <v>100</v>
      </c>
      <c r="D10" s="6">
        <v>100</v>
      </c>
      <c r="E10" s="6">
        <v>100</v>
      </c>
      <c r="F10" s="6">
        <v>100</v>
      </c>
      <c r="G10" s="6">
        <v>100</v>
      </c>
    </row>
    <row r="11" spans="1:8" x14ac:dyDescent="0.25">
      <c r="A11" t="s">
        <v>242</v>
      </c>
      <c r="B11" s="6" t="s">
        <v>159</v>
      </c>
      <c r="C11" s="6" t="s">
        <v>159</v>
      </c>
      <c r="D11" s="6" t="s">
        <v>159</v>
      </c>
      <c r="E11" s="6" t="s">
        <v>159</v>
      </c>
      <c r="F11" s="6" t="s">
        <v>159</v>
      </c>
      <c r="G11" s="6" t="s">
        <v>159</v>
      </c>
    </row>
    <row r="12" spans="1:8" x14ac:dyDescent="0.25">
      <c r="A12" t="s">
        <v>1783</v>
      </c>
      <c r="B12" s="6">
        <v>8.4</v>
      </c>
      <c r="C12" s="6">
        <v>8.6</v>
      </c>
      <c r="D12" s="6">
        <v>8.5</v>
      </c>
      <c r="E12" s="6">
        <v>7.7</v>
      </c>
      <c r="F12" s="6">
        <v>7.9</v>
      </c>
      <c r="G12" s="6">
        <v>7.8</v>
      </c>
    </row>
    <row r="13" spans="1:8" x14ac:dyDescent="0.25">
      <c r="A13" t="s">
        <v>1784</v>
      </c>
      <c r="B13" s="6">
        <v>84</v>
      </c>
      <c r="C13" s="6">
        <v>83</v>
      </c>
      <c r="D13" s="6">
        <v>83.3</v>
      </c>
      <c r="E13" s="6">
        <v>83.3</v>
      </c>
      <c r="F13" s="6">
        <v>82.4</v>
      </c>
      <c r="G13" s="6">
        <v>82.7</v>
      </c>
    </row>
    <row r="14" spans="1:8" x14ac:dyDescent="0.25">
      <c r="A14" t="s">
        <v>1785</v>
      </c>
      <c r="B14" s="6">
        <v>3.1</v>
      </c>
      <c r="C14" s="6">
        <v>1.5</v>
      </c>
      <c r="D14" s="6">
        <v>2.2000000000000002</v>
      </c>
      <c r="E14" s="6">
        <v>3.3</v>
      </c>
      <c r="F14" s="6">
        <v>1.8</v>
      </c>
      <c r="G14" s="6">
        <v>2.5</v>
      </c>
    </row>
    <row r="15" spans="1:8" x14ac:dyDescent="0.25">
      <c r="A15" t="s">
        <v>1786</v>
      </c>
      <c r="B15" s="6">
        <v>1.1000000000000001</v>
      </c>
      <c r="C15" s="6">
        <v>1</v>
      </c>
      <c r="D15" s="6">
        <v>1</v>
      </c>
      <c r="E15" s="6">
        <v>1.7</v>
      </c>
      <c r="F15" s="6">
        <v>1.4</v>
      </c>
      <c r="G15" s="6">
        <v>1.6</v>
      </c>
    </row>
    <row r="16" spans="1:8" x14ac:dyDescent="0.25">
      <c r="A16" t="s">
        <v>1787</v>
      </c>
      <c r="B16" s="6">
        <v>2.6</v>
      </c>
      <c r="C16" s="6">
        <v>5.2</v>
      </c>
      <c r="D16" s="6">
        <v>4.0999999999999996</v>
      </c>
      <c r="E16" s="6">
        <v>2.7</v>
      </c>
      <c r="F16" s="6">
        <v>5.4</v>
      </c>
      <c r="G16" s="6">
        <v>4.3</v>
      </c>
    </row>
    <row r="17" spans="1:7" x14ac:dyDescent="0.25">
      <c r="A17" t="s">
        <v>1788</v>
      </c>
      <c r="B17">
        <v>0.9</v>
      </c>
      <c r="C17">
        <v>0.6</v>
      </c>
      <c r="D17">
        <v>0.8</v>
      </c>
      <c r="E17">
        <v>1.3</v>
      </c>
      <c r="F17">
        <v>1</v>
      </c>
      <c r="G17">
        <v>1.2</v>
      </c>
    </row>
    <row r="18" spans="1:7" x14ac:dyDescent="0.25">
      <c r="A18" t="s">
        <v>1791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</row>
    <row r="20" spans="1:7" x14ac:dyDescent="0.25">
      <c r="A20" t="s">
        <v>171</v>
      </c>
    </row>
    <row r="21" spans="1:7" x14ac:dyDescent="0.25">
      <c r="A21" t="s">
        <v>172</v>
      </c>
    </row>
    <row r="22" spans="1:7" x14ac:dyDescent="0.25">
      <c r="A22" t="s">
        <v>1609</v>
      </c>
    </row>
    <row r="23" spans="1:7" x14ac:dyDescent="0.25">
      <c r="A23" t="s">
        <v>358</v>
      </c>
    </row>
    <row r="24" spans="1:7" x14ac:dyDescent="0.25">
      <c r="A24" t="s">
        <v>174</v>
      </c>
    </row>
    <row r="25" spans="1:7" x14ac:dyDescent="0.25">
      <c r="A25" t="s">
        <v>175</v>
      </c>
    </row>
    <row r="27" spans="1:7" x14ac:dyDescent="0.25">
      <c r="A27" t="s">
        <v>179</v>
      </c>
    </row>
    <row r="28" spans="1:7" x14ac:dyDescent="0.25">
      <c r="A28" t="s">
        <v>1789</v>
      </c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H58"/>
  <sheetViews>
    <sheetView workbookViewId="0"/>
  </sheetViews>
  <sheetFormatPr defaultColWidth="11.42578125" defaultRowHeight="15" x14ac:dyDescent="0.25"/>
  <cols>
    <col min="1" max="1" width="43.7109375" customWidth="1"/>
    <col min="2" max="7" width="30.7109375" customWidth="1"/>
  </cols>
  <sheetData>
    <row r="1" spans="1:8" x14ac:dyDescent="0.25">
      <c r="A1" s="4" t="s">
        <v>120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1783</v>
      </c>
      <c r="C2" s="5" t="s">
        <v>1784</v>
      </c>
      <c r="D2" s="5" t="s">
        <v>1785</v>
      </c>
      <c r="E2" s="5" t="s">
        <v>1786</v>
      </c>
      <c r="F2" s="5" t="s">
        <v>1787</v>
      </c>
      <c r="G2" s="5" t="s">
        <v>1788</v>
      </c>
    </row>
    <row r="3" spans="1:8" x14ac:dyDescent="0.25">
      <c r="A3" t="s">
        <v>284</v>
      </c>
      <c r="B3" s="6">
        <v>3.6</v>
      </c>
      <c r="C3" s="6">
        <v>46</v>
      </c>
      <c r="D3" s="6">
        <v>9.4</v>
      </c>
      <c r="E3" s="6">
        <v>13.4</v>
      </c>
      <c r="F3" s="6">
        <v>10.5</v>
      </c>
      <c r="G3" s="6">
        <v>17.100000000000001</v>
      </c>
    </row>
    <row r="4" spans="1:8" x14ac:dyDescent="0.25">
      <c r="A4" t="s">
        <v>285</v>
      </c>
      <c r="B4" s="6">
        <v>1.3</v>
      </c>
      <c r="C4" s="6">
        <v>75.2</v>
      </c>
      <c r="D4" s="6">
        <v>2.4</v>
      </c>
      <c r="E4" s="6">
        <v>4.2</v>
      </c>
      <c r="F4" s="6">
        <v>6.9</v>
      </c>
      <c r="G4" s="6">
        <v>10</v>
      </c>
    </row>
    <row r="5" spans="1:8" x14ac:dyDescent="0.25">
      <c r="A5" t="s">
        <v>286</v>
      </c>
      <c r="B5" s="6">
        <v>3.1</v>
      </c>
      <c r="C5" s="6">
        <v>24.1</v>
      </c>
      <c r="D5" s="6">
        <v>10.8</v>
      </c>
      <c r="E5" s="6">
        <v>18.3</v>
      </c>
      <c r="F5" s="6">
        <v>15.3</v>
      </c>
      <c r="G5" s="6">
        <v>28.4</v>
      </c>
    </row>
    <row r="6" spans="1:8" x14ac:dyDescent="0.25">
      <c r="A6" t="s">
        <v>287</v>
      </c>
      <c r="B6" s="6">
        <v>3.4</v>
      </c>
      <c r="C6" s="6">
        <v>35.1</v>
      </c>
      <c r="D6" s="6">
        <v>13.4</v>
      </c>
      <c r="E6" s="6">
        <v>14.6</v>
      </c>
      <c r="F6" s="6">
        <v>12.3</v>
      </c>
      <c r="G6" s="6">
        <v>21.3</v>
      </c>
    </row>
    <row r="7" spans="1:8" x14ac:dyDescent="0.25">
      <c r="A7" t="s">
        <v>288</v>
      </c>
      <c r="B7" s="6">
        <v>3.4</v>
      </c>
      <c r="C7" s="6">
        <v>67.599999999999994</v>
      </c>
      <c r="D7" s="6">
        <v>9.4</v>
      </c>
      <c r="E7" s="6">
        <v>3.7</v>
      </c>
      <c r="F7" s="6">
        <v>5.0999999999999996</v>
      </c>
      <c r="G7" s="6">
        <v>10.7</v>
      </c>
    </row>
    <row r="8" spans="1:8" x14ac:dyDescent="0.25">
      <c r="A8" t="s">
        <v>289</v>
      </c>
      <c r="B8" s="6">
        <v>4.2</v>
      </c>
      <c r="C8" s="6">
        <v>70.2</v>
      </c>
      <c r="D8" s="6">
        <v>10.3</v>
      </c>
      <c r="E8" s="6">
        <v>3.5</v>
      </c>
      <c r="F8" s="6">
        <v>3.5</v>
      </c>
      <c r="G8" s="6">
        <v>8.4</v>
      </c>
    </row>
    <row r="9" spans="1:8" x14ac:dyDescent="0.25">
      <c r="A9" t="s">
        <v>290</v>
      </c>
      <c r="B9" s="6">
        <v>3.2</v>
      </c>
      <c r="C9" s="6">
        <v>72.599999999999994</v>
      </c>
      <c r="D9" s="6">
        <v>8.6</v>
      </c>
      <c r="E9" s="6">
        <v>3.8</v>
      </c>
      <c r="F9" s="6">
        <v>4.3</v>
      </c>
      <c r="G9" s="6">
        <v>7.5</v>
      </c>
    </row>
    <row r="10" spans="1:8" x14ac:dyDescent="0.25">
      <c r="A10" t="s">
        <v>291</v>
      </c>
      <c r="B10" s="6">
        <v>1.6</v>
      </c>
      <c r="C10" s="6">
        <v>74.099999999999994</v>
      </c>
      <c r="D10" s="6">
        <v>10</v>
      </c>
      <c r="E10" s="6">
        <v>5.6</v>
      </c>
      <c r="F10" s="6">
        <v>2.5</v>
      </c>
      <c r="G10" s="6">
        <v>6.2</v>
      </c>
    </row>
    <row r="11" spans="1:8" x14ac:dyDescent="0.25">
      <c r="A11" t="s">
        <v>292</v>
      </c>
      <c r="B11" s="6">
        <v>3.3</v>
      </c>
      <c r="C11" s="6">
        <v>76.5</v>
      </c>
      <c r="D11" s="6">
        <v>8</v>
      </c>
      <c r="E11" s="6">
        <v>2.2999999999999998</v>
      </c>
      <c r="F11" s="6">
        <v>4.5</v>
      </c>
      <c r="G11" s="6">
        <v>5.3</v>
      </c>
    </row>
    <row r="12" spans="1:8" x14ac:dyDescent="0.25">
      <c r="A12" t="s">
        <v>293</v>
      </c>
      <c r="B12" s="6">
        <v>1.8</v>
      </c>
      <c r="C12" s="6">
        <v>79.900000000000006</v>
      </c>
      <c r="D12" s="6">
        <v>6.7</v>
      </c>
      <c r="E12" s="6">
        <v>2.5</v>
      </c>
      <c r="F12" s="6">
        <v>2.9</v>
      </c>
      <c r="G12" s="6">
        <v>6.3</v>
      </c>
    </row>
    <row r="13" spans="1:8" x14ac:dyDescent="0.25">
      <c r="A13" t="s">
        <v>294</v>
      </c>
      <c r="B13" s="6">
        <v>5.8</v>
      </c>
      <c r="C13" s="6">
        <v>52.6</v>
      </c>
      <c r="D13" s="6">
        <v>3.8</v>
      </c>
      <c r="E13" s="6">
        <v>12.8</v>
      </c>
      <c r="F13" s="6">
        <v>5.0999999999999996</v>
      </c>
      <c r="G13" s="6">
        <v>19.899999999999999</v>
      </c>
    </row>
    <row r="14" spans="1:8" x14ac:dyDescent="0.25">
      <c r="A14" t="s">
        <v>295</v>
      </c>
      <c r="B14" s="6">
        <v>4.3</v>
      </c>
      <c r="C14" s="6">
        <v>41</v>
      </c>
      <c r="D14" s="6">
        <v>11.2</v>
      </c>
      <c r="E14" s="6">
        <v>9.1999999999999993</v>
      </c>
      <c r="F14" s="6">
        <v>10.5</v>
      </c>
      <c r="G14" s="6">
        <v>23.9</v>
      </c>
    </row>
    <row r="15" spans="1:8" x14ac:dyDescent="0.25">
      <c r="A15" t="s">
        <v>296</v>
      </c>
      <c r="B15" s="6">
        <v>20.399999999999999</v>
      </c>
      <c r="C15" s="6">
        <v>20.100000000000001</v>
      </c>
      <c r="D15" s="6">
        <v>21.3</v>
      </c>
      <c r="E15" s="6">
        <v>0.3</v>
      </c>
      <c r="F15" s="6">
        <v>26.4</v>
      </c>
      <c r="G15" s="6">
        <v>11.4</v>
      </c>
    </row>
    <row r="16" spans="1:8" x14ac:dyDescent="0.25">
      <c r="A16" t="s">
        <v>297</v>
      </c>
      <c r="B16" s="6">
        <v>12.4</v>
      </c>
      <c r="C16" s="6">
        <v>31</v>
      </c>
      <c r="D16" s="6">
        <v>9.1999999999999993</v>
      </c>
      <c r="E16" s="6">
        <v>7</v>
      </c>
      <c r="F16" s="6">
        <v>12.9</v>
      </c>
      <c r="G16" s="6">
        <v>27.5</v>
      </c>
    </row>
    <row r="17" spans="1:7" x14ac:dyDescent="0.25">
      <c r="A17" t="s">
        <v>298</v>
      </c>
      <c r="B17" s="6">
        <v>4.8</v>
      </c>
      <c r="C17" s="6">
        <v>33.9</v>
      </c>
      <c r="D17" s="6">
        <v>7.4</v>
      </c>
      <c r="E17" s="6">
        <v>14.5</v>
      </c>
      <c r="F17" s="6">
        <v>15.7</v>
      </c>
      <c r="G17" s="6">
        <v>23.6</v>
      </c>
    </row>
    <row r="18" spans="1:7" x14ac:dyDescent="0.25">
      <c r="A18" t="s">
        <v>299</v>
      </c>
      <c r="B18" s="6">
        <v>3.8</v>
      </c>
      <c r="C18" s="6">
        <v>45.1</v>
      </c>
      <c r="D18" s="6">
        <v>3.7</v>
      </c>
      <c r="E18" s="6">
        <v>26.2</v>
      </c>
      <c r="F18" s="6">
        <v>9.1</v>
      </c>
      <c r="G18" s="6">
        <v>12.1</v>
      </c>
    </row>
    <row r="19" spans="1:7" x14ac:dyDescent="0.25">
      <c r="A19" t="s">
        <v>300</v>
      </c>
      <c r="B19" s="6">
        <v>5</v>
      </c>
      <c r="C19" s="6">
        <v>35.4</v>
      </c>
      <c r="D19" s="6">
        <v>4.2</v>
      </c>
      <c r="E19" s="6">
        <v>23.1</v>
      </c>
      <c r="F19" s="6">
        <v>16.5</v>
      </c>
      <c r="G19" s="6">
        <v>15.7</v>
      </c>
    </row>
    <row r="20" spans="1:7" x14ac:dyDescent="0.25">
      <c r="A20" t="s">
        <v>301</v>
      </c>
      <c r="B20" s="6">
        <v>0.5</v>
      </c>
      <c r="C20" s="6">
        <v>81.7</v>
      </c>
      <c r="D20" s="6">
        <v>2.2000000000000002</v>
      </c>
      <c r="E20" s="6">
        <v>6.2</v>
      </c>
      <c r="F20" s="6">
        <v>4.7</v>
      </c>
      <c r="G20" s="6">
        <v>4.7</v>
      </c>
    </row>
    <row r="21" spans="1:7" x14ac:dyDescent="0.25">
      <c r="A21" t="s">
        <v>302</v>
      </c>
      <c r="B21" s="6">
        <v>1</v>
      </c>
      <c r="C21" s="6">
        <v>78.2</v>
      </c>
      <c r="D21" s="6">
        <v>0.7</v>
      </c>
      <c r="E21" s="6">
        <v>14.6</v>
      </c>
      <c r="F21" s="6">
        <v>2.1</v>
      </c>
      <c r="G21" s="6">
        <v>3.4</v>
      </c>
    </row>
    <row r="22" spans="1:7" x14ac:dyDescent="0.25">
      <c r="A22" t="s">
        <v>303</v>
      </c>
      <c r="B22" s="6">
        <v>0.8</v>
      </c>
      <c r="C22" s="6">
        <v>89</v>
      </c>
      <c r="D22" s="6">
        <v>6.9</v>
      </c>
      <c r="E22" s="6">
        <v>0</v>
      </c>
      <c r="F22" s="6">
        <v>0.8</v>
      </c>
      <c r="G22" s="6">
        <v>2.4</v>
      </c>
    </row>
    <row r="23" spans="1:7" x14ac:dyDescent="0.25">
      <c r="A23" t="s">
        <v>304</v>
      </c>
      <c r="B23" s="6">
        <v>0</v>
      </c>
      <c r="C23" s="6">
        <v>47.7</v>
      </c>
      <c r="D23" s="6">
        <v>1.3</v>
      </c>
      <c r="E23" s="6">
        <v>49</v>
      </c>
      <c r="F23" s="6">
        <v>0.6</v>
      </c>
      <c r="G23" s="6">
        <v>1.3</v>
      </c>
    </row>
    <row r="24" spans="1:7" x14ac:dyDescent="0.25">
      <c r="A24" t="s">
        <v>305</v>
      </c>
      <c r="B24" s="6">
        <v>1.6</v>
      </c>
      <c r="C24" s="6">
        <v>51.8</v>
      </c>
      <c r="D24" s="6">
        <v>23.1</v>
      </c>
      <c r="E24" s="6">
        <v>6.8</v>
      </c>
      <c r="F24" s="6">
        <v>5.2</v>
      </c>
      <c r="G24" s="6">
        <v>11.6</v>
      </c>
    </row>
    <row r="25" spans="1:7" x14ac:dyDescent="0.25">
      <c r="A25" t="s">
        <v>306</v>
      </c>
      <c r="B25" s="6">
        <v>0.2</v>
      </c>
      <c r="C25" s="6">
        <v>94</v>
      </c>
      <c r="D25" s="6">
        <v>0</v>
      </c>
      <c r="E25" s="6">
        <v>3.5</v>
      </c>
      <c r="F25" s="6">
        <v>0.7</v>
      </c>
      <c r="G25" s="6">
        <v>1.6</v>
      </c>
    </row>
    <row r="26" spans="1:7" x14ac:dyDescent="0.25">
      <c r="A26" t="s">
        <v>307</v>
      </c>
      <c r="B26" s="6">
        <v>0.5</v>
      </c>
      <c r="C26" s="6">
        <v>95.1</v>
      </c>
      <c r="D26" s="6">
        <v>0.2</v>
      </c>
      <c r="E26" s="6">
        <v>2.2000000000000002</v>
      </c>
      <c r="F26" s="6">
        <v>1.2</v>
      </c>
      <c r="G26" s="6">
        <v>0.7</v>
      </c>
    </row>
    <row r="27" spans="1:7" x14ac:dyDescent="0.25">
      <c r="A27" t="s">
        <v>308</v>
      </c>
      <c r="B27" s="6">
        <v>3.5</v>
      </c>
      <c r="C27" s="6">
        <v>73.400000000000006</v>
      </c>
      <c r="D27" s="6">
        <v>0.4</v>
      </c>
      <c r="E27" s="6">
        <v>13</v>
      </c>
      <c r="F27" s="6">
        <v>3.2</v>
      </c>
      <c r="G27" s="6">
        <v>6.5</v>
      </c>
    </row>
    <row r="28" spans="1:7" x14ac:dyDescent="0.25">
      <c r="A28" t="s">
        <v>309</v>
      </c>
      <c r="B28" s="6">
        <v>4.9000000000000004</v>
      </c>
      <c r="C28" s="6">
        <v>72.599999999999994</v>
      </c>
      <c r="D28" s="6">
        <v>0.1</v>
      </c>
      <c r="E28" s="6">
        <v>18.600000000000001</v>
      </c>
      <c r="F28" s="6">
        <v>0.9</v>
      </c>
      <c r="G28" s="6">
        <v>2.9</v>
      </c>
    </row>
    <row r="29" spans="1:7" x14ac:dyDescent="0.25">
      <c r="A29" t="s">
        <v>310</v>
      </c>
      <c r="B29" s="6">
        <v>1.6</v>
      </c>
      <c r="C29" s="6">
        <v>84.7</v>
      </c>
      <c r="D29" s="6">
        <v>0.3</v>
      </c>
      <c r="E29" s="6">
        <v>7.5</v>
      </c>
      <c r="F29" s="6">
        <v>1.9</v>
      </c>
      <c r="G29" s="6">
        <v>4</v>
      </c>
    </row>
    <row r="30" spans="1:7" x14ac:dyDescent="0.25">
      <c r="A30" t="s">
        <v>311</v>
      </c>
      <c r="B30" s="6">
        <v>4.8</v>
      </c>
      <c r="C30" s="6">
        <v>65</v>
      </c>
      <c r="D30" s="6">
        <v>1.3</v>
      </c>
      <c r="E30" s="6">
        <v>2.6</v>
      </c>
      <c r="F30" s="6">
        <v>17.8</v>
      </c>
      <c r="G30" s="6">
        <v>8.5</v>
      </c>
    </row>
    <row r="31" spans="1:7" x14ac:dyDescent="0.25">
      <c r="A31" t="s">
        <v>312</v>
      </c>
      <c r="B31" s="6">
        <v>15.3</v>
      </c>
      <c r="C31" s="6">
        <v>33.1</v>
      </c>
      <c r="D31" s="6">
        <v>2.5</v>
      </c>
      <c r="E31" s="6">
        <v>9.8000000000000007</v>
      </c>
      <c r="F31" s="6">
        <v>23.4</v>
      </c>
      <c r="G31" s="6">
        <v>15.8</v>
      </c>
    </row>
    <row r="32" spans="1:7" x14ac:dyDescent="0.25">
      <c r="A32" t="s">
        <v>313</v>
      </c>
      <c r="B32" s="6">
        <v>11.3</v>
      </c>
      <c r="C32" s="6">
        <v>42.2</v>
      </c>
      <c r="D32" s="6">
        <v>1.9</v>
      </c>
      <c r="E32" s="6">
        <v>5.7</v>
      </c>
      <c r="F32" s="6">
        <v>19.899999999999999</v>
      </c>
      <c r="G32" s="6">
        <v>19</v>
      </c>
    </row>
    <row r="33" spans="1:7" x14ac:dyDescent="0.25">
      <c r="A33" t="s">
        <v>314</v>
      </c>
      <c r="B33" s="6">
        <v>6.4</v>
      </c>
      <c r="C33" s="6">
        <v>57</v>
      </c>
      <c r="D33" s="6">
        <v>1.5</v>
      </c>
      <c r="E33" s="6">
        <v>4.9000000000000004</v>
      </c>
      <c r="F33" s="6">
        <v>19.8</v>
      </c>
      <c r="G33" s="6">
        <v>10.3</v>
      </c>
    </row>
    <row r="34" spans="1:7" x14ac:dyDescent="0.25">
      <c r="A34" t="s">
        <v>315</v>
      </c>
      <c r="B34" s="6">
        <v>7.4</v>
      </c>
      <c r="C34" s="6">
        <v>53.5</v>
      </c>
      <c r="D34" s="6">
        <v>1.2</v>
      </c>
      <c r="E34" s="6">
        <v>3.5</v>
      </c>
      <c r="F34" s="6">
        <v>23.3</v>
      </c>
      <c r="G34" s="6">
        <v>11.1</v>
      </c>
    </row>
    <row r="35" spans="1:7" x14ac:dyDescent="0.25">
      <c r="A35" t="s">
        <v>316</v>
      </c>
      <c r="B35" s="6">
        <v>4.8</v>
      </c>
      <c r="C35" s="6">
        <v>29.5</v>
      </c>
      <c r="D35" s="6">
        <v>1.2</v>
      </c>
      <c r="E35" s="6">
        <v>16.7</v>
      </c>
      <c r="F35" s="6">
        <v>28.7</v>
      </c>
      <c r="G35" s="6">
        <v>19.100000000000001</v>
      </c>
    </row>
    <row r="36" spans="1:7" x14ac:dyDescent="0.25">
      <c r="A36" t="s">
        <v>317</v>
      </c>
      <c r="B36" s="6">
        <v>5.7</v>
      </c>
      <c r="C36" s="6">
        <v>32.299999999999997</v>
      </c>
      <c r="D36" s="6">
        <v>2.9</v>
      </c>
      <c r="E36" s="6">
        <v>18.7</v>
      </c>
      <c r="F36" s="6">
        <v>20.5</v>
      </c>
      <c r="G36" s="6">
        <v>20</v>
      </c>
    </row>
    <row r="37" spans="1:7" x14ac:dyDescent="0.25">
      <c r="A37" t="s">
        <v>318</v>
      </c>
      <c r="B37" s="6">
        <v>4.8</v>
      </c>
      <c r="C37" s="6">
        <v>36.9</v>
      </c>
      <c r="D37" s="6">
        <v>2.2000000000000002</v>
      </c>
      <c r="E37" s="6">
        <v>15.2</v>
      </c>
      <c r="F37" s="6">
        <v>17.100000000000001</v>
      </c>
      <c r="G37" s="6">
        <v>23.8</v>
      </c>
    </row>
    <row r="38" spans="1:7" x14ac:dyDescent="0.25">
      <c r="A38" t="s">
        <v>319</v>
      </c>
      <c r="B38" s="6">
        <v>4.7</v>
      </c>
      <c r="C38" s="6">
        <v>53.9</v>
      </c>
      <c r="D38" s="6">
        <v>0.7</v>
      </c>
      <c r="E38" s="6">
        <v>29.8</v>
      </c>
      <c r="F38" s="6">
        <v>5.3</v>
      </c>
      <c r="G38" s="6">
        <v>5.6</v>
      </c>
    </row>
    <row r="39" spans="1:7" x14ac:dyDescent="0.25">
      <c r="A39" t="s">
        <v>320</v>
      </c>
      <c r="B39" s="6">
        <v>5.6</v>
      </c>
      <c r="C39" s="6">
        <v>34.9</v>
      </c>
      <c r="D39" s="6">
        <v>1.8</v>
      </c>
      <c r="E39" s="6">
        <v>24.6</v>
      </c>
      <c r="F39" s="6">
        <v>16.2</v>
      </c>
      <c r="G39" s="6">
        <v>16.899999999999999</v>
      </c>
    </row>
    <row r="40" spans="1:7" x14ac:dyDescent="0.25">
      <c r="A40" t="s">
        <v>321</v>
      </c>
      <c r="B40" s="6">
        <v>4.8</v>
      </c>
      <c r="C40" s="6">
        <v>38.4</v>
      </c>
      <c r="D40" s="6">
        <v>0.7</v>
      </c>
      <c r="E40" s="6">
        <v>4.5</v>
      </c>
      <c r="F40" s="6">
        <v>43.2</v>
      </c>
      <c r="G40" s="6">
        <v>8.4</v>
      </c>
    </row>
    <row r="41" spans="1:7" x14ac:dyDescent="0.25">
      <c r="A41" t="s">
        <v>322</v>
      </c>
      <c r="B41" s="6">
        <v>7.3</v>
      </c>
      <c r="C41" s="6">
        <v>11.6</v>
      </c>
      <c r="D41" s="6">
        <v>2.2000000000000002</v>
      </c>
      <c r="E41" s="6">
        <v>36.200000000000003</v>
      </c>
      <c r="F41" s="6">
        <v>21.6</v>
      </c>
      <c r="G41" s="6">
        <v>21.1</v>
      </c>
    </row>
    <row r="42" spans="1:7" x14ac:dyDescent="0.25">
      <c r="A42" t="s">
        <v>323</v>
      </c>
      <c r="B42" s="6">
        <v>5.6</v>
      </c>
      <c r="C42" s="6">
        <v>52.2</v>
      </c>
      <c r="D42" s="6">
        <v>1.5</v>
      </c>
      <c r="E42" s="6">
        <v>7</v>
      </c>
      <c r="F42" s="6">
        <v>22.7</v>
      </c>
      <c r="G42" s="6">
        <v>11.1</v>
      </c>
    </row>
    <row r="43" spans="1:7" x14ac:dyDescent="0.25">
      <c r="A43" t="s">
        <v>324</v>
      </c>
      <c r="B43" s="6">
        <v>7.9</v>
      </c>
      <c r="C43" s="6">
        <v>10.5</v>
      </c>
      <c r="D43" s="6">
        <v>2.6</v>
      </c>
      <c r="E43" s="6">
        <v>31.6</v>
      </c>
      <c r="F43" s="6">
        <v>23.7</v>
      </c>
      <c r="G43" s="6">
        <v>23.7</v>
      </c>
    </row>
    <row r="44" spans="1:7" x14ac:dyDescent="0.25">
      <c r="A44" t="s">
        <v>325</v>
      </c>
      <c r="B44" s="6">
        <v>5.8</v>
      </c>
      <c r="C44" s="6">
        <v>35.9</v>
      </c>
      <c r="D44" s="6">
        <v>6</v>
      </c>
      <c r="E44" s="6">
        <v>13.9</v>
      </c>
      <c r="F44" s="6">
        <v>11.1</v>
      </c>
      <c r="G44" s="6">
        <v>27.3</v>
      </c>
    </row>
    <row r="45" spans="1:7" x14ac:dyDescent="0.25">
      <c r="A45" t="s">
        <v>327</v>
      </c>
      <c r="B45" s="6">
        <v>3.8</v>
      </c>
      <c r="C45" s="6">
        <v>43.2</v>
      </c>
      <c r="D45" s="6">
        <v>3.4</v>
      </c>
      <c r="E45" s="6">
        <v>17</v>
      </c>
      <c r="F45" s="6">
        <v>8.3000000000000007</v>
      </c>
      <c r="G45" s="6">
        <v>24.3</v>
      </c>
    </row>
    <row r="46" spans="1:7" x14ac:dyDescent="0.25">
      <c r="A46" t="s">
        <v>328</v>
      </c>
      <c r="B46" s="6">
        <v>6.1</v>
      </c>
      <c r="C46" s="6">
        <v>39.5</v>
      </c>
      <c r="D46" s="6">
        <v>4.4000000000000004</v>
      </c>
      <c r="E46" s="6">
        <v>12.1</v>
      </c>
      <c r="F46" s="6">
        <v>16.2</v>
      </c>
      <c r="G46" s="6">
        <v>21.6</v>
      </c>
    </row>
    <row r="47" spans="1:7" x14ac:dyDescent="0.25">
      <c r="A47" t="s">
        <v>329</v>
      </c>
      <c r="B47">
        <v>4.8</v>
      </c>
      <c r="C47">
        <v>4.8</v>
      </c>
      <c r="D47">
        <v>4.8</v>
      </c>
      <c r="E47">
        <v>35.700000000000003</v>
      </c>
      <c r="F47">
        <v>16.7</v>
      </c>
      <c r="G47">
        <v>33.299999999999997</v>
      </c>
    </row>
    <row r="48" spans="1:7" x14ac:dyDescent="0.25">
      <c r="A48" s="4" t="s">
        <v>213</v>
      </c>
      <c r="B48" s="4">
        <v>5.3</v>
      </c>
      <c r="C48" s="4">
        <v>49.8</v>
      </c>
      <c r="D48" s="4">
        <v>4.2</v>
      </c>
      <c r="E48" s="4">
        <v>14</v>
      </c>
      <c r="F48" s="4">
        <v>12.9</v>
      </c>
      <c r="G48" s="4">
        <v>13.8</v>
      </c>
    </row>
    <row r="50" spans="1:1" x14ac:dyDescent="0.25">
      <c r="A50" t="s">
        <v>171</v>
      </c>
    </row>
    <row r="51" spans="1:1" x14ac:dyDescent="0.25">
      <c r="A51" t="s">
        <v>1792</v>
      </c>
    </row>
    <row r="53" spans="1:1" x14ac:dyDescent="0.25">
      <c r="A53" t="s">
        <v>179</v>
      </c>
    </row>
    <row r="54" spans="1:1" x14ac:dyDescent="0.25">
      <c r="A54" t="s">
        <v>1789</v>
      </c>
    </row>
    <row r="55" spans="1:1" x14ac:dyDescent="0.25">
      <c r="A55" t="s">
        <v>331</v>
      </c>
    </row>
    <row r="57" spans="1:1" x14ac:dyDescent="0.25">
      <c r="A57" t="s">
        <v>219</v>
      </c>
    </row>
    <row r="58" spans="1:1" x14ac:dyDescent="0.25">
      <c r="A58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H19"/>
  <sheetViews>
    <sheetView workbookViewId="0"/>
  </sheetViews>
  <sheetFormatPr defaultColWidth="11.42578125" defaultRowHeight="15" x14ac:dyDescent="0.25"/>
  <cols>
    <col min="1" max="1" width="38.7109375" customWidth="1"/>
    <col min="2" max="7" width="30.7109375" customWidth="1"/>
  </cols>
  <sheetData>
    <row r="1" spans="1:8" x14ac:dyDescent="0.25">
      <c r="A1" s="4" t="s">
        <v>121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1777</v>
      </c>
      <c r="C2" s="5" t="s">
        <v>1778</v>
      </c>
      <c r="D2" s="5" t="s">
        <v>1779</v>
      </c>
      <c r="E2" s="5" t="s">
        <v>1780</v>
      </c>
      <c r="F2" s="5" t="s">
        <v>1781</v>
      </c>
      <c r="G2" s="5" t="s">
        <v>1782</v>
      </c>
    </row>
    <row r="3" spans="1:8" x14ac:dyDescent="0.25">
      <c r="A3" t="s">
        <v>1783</v>
      </c>
      <c r="B3" s="6">
        <v>7.8</v>
      </c>
      <c r="C3" s="6">
        <v>5.8</v>
      </c>
      <c r="D3" s="6">
        <v>6.5</v>
      </c>
      <c r="E3" s="6">
        <v>6.3</v>
      </c>
      <c r="F3" s="6">
        <v>4.7</v>
      </c>
      <c r="G3" s="6">
        <v>5.2</v>
      </c>
    </row>
    <row r="4" spans="1:8" x14ac:dyDescent="0.25">
      <c r="A4" t="s">
        <v>1784</v>
      </c>
      <c r="B4" s="6">
        <v>61.1</v>
      </c>
      <c r="C4" s="6">
        <v>62.1</v>
      </c>
      <c r="D4" s="6">
        <v>61.7</v>
      </c>
      <c r="E4" s="6">
        <v>50.3</v>
      </c>
      <c r="F4" s="6">
        <v>50.2</v>
      </c>
      <c r="G4" s="6">
        <v>50.2</v>
      </c>
    </row>
    <row r="5" spans="1:8" x14ac:dyDescent="0.25">
      <c r="A5" t="s">
        <v>1785</v>
      </c>
      <c r="B5" s="6">
        <v>6.9</v>
      </c>
      <c r="C5" s="6">
        <v>3</v>
      </c>
      <c r="D5" s="6">
        <v>4.5</v>
      </c>
      <c r="E5" s="6">
        <v>6.5</v>
      </c>
      <c r="F5" s="6">
        <v>2.9</v>
      </c>
      <c r="G5" s="6">
        <v>4.0999999999999996</v>
      </c>
    </row>
    <row r="6" spans="1:8" x14ac:dyDescent="0.25">
      <c r="A6" t="s">
        <v>1786</v>
      </c>
      <c r="B6" s="6">
        <v>6.9</v>
      </c>
      <c r="C6" s="6">
        <v>9.3000000000000007</v>
      </c>
      <c r="D6" s="6">
        <v>8.4</v>
      </c>
      <c r="E6" s="6">
        <v>11.3</v>
      </c>
      <c r="F6" s="6">
        <v>15</v>
      </c>
      <c r="G6" s="6">
        <v>13.8</v>
      </c>
    </row>
    <row r="7" spans="1:8" x14ac:dyDescent="0.25">
      <c r="A7" t="s">
        <v>1787</v>
      </c>
      <c r="B7" s="6">
        <v>10.3</v>
      </c>
      <c r="C7" s="6">
        <v>14.7</v>
      </c>
      <c r="D7" s="6">
        <v>13.1</v>
      </c>
      <c r="E7" s="6">
        <v>10.1</v>
      </c>
      <c r="F7" s="6">
        <v>14.4</v>
      </c>
      <c r="G7" s="6">
        <v>12.9</v>
      </c>
    </row>
    <row r="8" spans="1:8" x14ac:dyDescent="0.25">
      <c r="A8" t="s">
        <v>1788</v>
      </c>
      <c r="B8">
        <v>7</v>
      </c>
      <c r="C8">
        <v>5.0999999999999996</v>
      </c>
      <c r="D8">
        <v>5.8</v>
      </c>
      <c r="E8">
        <v>15.4</v>
      </c>
      <c r="F8">
        <v>12.8</v>
      </c>
      <c r="G8">
        <v>13.7</v>
      </c>
    </row>
    <row r="9" spans="1:8" x14ac:dyDescent="0.25">
      <c r="A9" s="4" t="s">
        <v>213</v>
      </c>
      <c r="B9" s="4">
        <v>100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</row>
    <row r="11" spans="1:8" x14ac:dyDescent="0.25">
      <c r="A11" t="s">
        <v>171</v>
      </c>
    </row>
    <row r="12" spans="1:8" x14ac:dyDescent="0.25">
      <c r="A12" t="s">
        <v>344</v>
      </c>
    </row>
    <row r="13" spans="1:8" x14ac:dyDescent="0.25">
      <c r="A13" t="s">
        <v>1609</v>
      </c>
    </row>
    <row r="14" spans="1:8" x14ac:dyDescent="0.25">
      <c r="A14" t="s">
        <v>358</v>
      </c>
    </row>
    <row r="15" spans="1:8" x14ac:dyDescent="0.25">
      <c r="A15" t="s">
        <v>235</v>
      </c>
    </row>
    <row r="16" spans="1:8" x14ac:dyDescent="0.25">
      <c r="A16" t="s">
        <v>236</v>
      </c>
    </row>
    <row r="18" spans="1:1" x14ac:dyDescent="0.25">
      <c r="A18" t="s">
        <v>179</v>
      </c>
    </row>
    <row r="19" spans="1:1" x14ac:dyDescent="0.25">
      <c r="A19" t="s">
        <v>1789</v>
      </c>
    </row>
  </sheetData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H19"/>
  <sheetViews>
    <sheetView workbookViewId="0"/>
  </sheetViews>
  <sheetFormatPr defaultColWidth="11.42578125" defaultRowHeight="15" x14ac:dyDescent="0.25"/>
  <cols>
    <col min="1" max="1" width="38.7109375" customWidth="1"/>
    <col min="2" max="7" width="30.7109375" customWidth="1"/>
  </cols>
  <sheetData>
    <row r="1" spans="1:8" x14ac:dyDescent="0.25">
      <c r="A1" s="4" t="s">
        <v>122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x14ac:dyDescent="0.25">
      <c r="A2" s="3" t="s">
        <v>159</v>
      </c>
      <c r="B2" s="5" t="s">
        <v>1777</v>
      </c>
      <c r="C2" s="5" t="s">
        <v>1778</v>
      </c>
      <c r="D2" s="5" t="s">
        <v>1779</v>
      </c>
      <c r="E2" s="5" t="s">
        <v>1780</v>
      </c>
      <c r="F2" s="5" t="s">
        <v>1781</v>
      </c>
      <c r="G2" s="5" t="s">
        <v>1782</v>
      </c>
    </row>
    <row r="3" spans="1:8" x14ac:dyDescent="0.25">
      <c r="A3" t="s">
        <v>1783</v>
      </c>
      <c r="B3" s="6">
        <v>9.1</v>
      </c>
      <c r="C3" s="6">
        <v>7.9</v>
      </c>
      <c r="D3" s="6">
        <v>8.3000000000000007</v>
      </c>
      <c r="E3" s="6">
        <v>7.4</v>
      </c>
      <c r="F3" s="6">
        <v>5.9</v>
      </c>
      <c r="G3" s="6">
        <v>6.4</v>
      </c>
    </row>
    <row r="4" spans="1:8" x14ac:dyDescent="0.25">
      <c r="A4" t="s">
        <v>1784</v>
      </c>
      <c r="B4" s="6">
        <v>41.4</v>
      </c>
      <c r="C4" s="6">
        <v>47</v>
      </c>
      <c r="D4" s="6">
        <v>44.8</v>
      </c>
      <c r="E4" s="6">
        <v>33.9</v>
      </c>
      <c r="F4" s="6">
        <v>40.6</v>
      </c>
      <c r="G4" s="6">
        <v>38.1</v>
      </c>
    </row>
    <row r="5" spans="1:8" x14ac:dyDescent="0.25">
      <c r="A5" t="s">
        <v>1785</v>
      </c>
      <c r="B5" s="6">
        <v>13.8</v>
      </c>
      <c r="C5" s="6">
        <v>5.3</v>
      </c>
      <c r="D5" s="6">
        <v>8.6999999999999993</v>
      </c>
      <c r="E5" s="6">
        <v>12.2</v>
      </c>
      <c r="F5" s="6">
        <v>4.7</v>
      </c>
      <c r="G5" s="6">
        <v>7.4</v>
      </c>
    </row>
    <row r="6" spans="1:8" x14ac:dyDescent="0.25">
      <c r="A6" t="s">
        <v>1786</v>
      </c>
      <c r="B6" s="6">
        <v>14.5</v>
      </c>
      <c r="C6" s="6">
        <v>15.5</v>
      </c>
      <c r="D6" s="6">
        <v>15</v>
      </c>
      <c r="E6" s="6">
        <v>18</v>
      </c>
      <c r="F6" s="6">
        <v>21</v>
      </c>
      <c r="G6" s="6">
        <v>19.8</v>
      </c>
    </row>
    <row r="7" spans="1:8" x14ac:dyDescent="0.25">
      <c r="A7" t="s">
        <v>1787</v>
      </c>
      <c r="B7" s="6">
        <v>4.7</v>
      </c>
      <c r="C7" s="6">
        <v>16.7</v>
      </c>
      <c r="D7" s="6">
        <v>11.7</v>
      </c>
      <c r="E7" s="6">
        <v>4.7</v>
      </c>
      <c r="F7" s="6">
        <v>13.6</v>
      </c>
      <c r="G7" s="6">
        <v>10.5</v>
      </c>
    </row>
    <row r="8" spans="1:8" x14ac:dyDescent="0.25">
      <c r="A8" t="s">
        <v>1788</v>
      </c>
      <c r="B8">
        <v>16.5</v>
      </c>
      <c r="C8">
        <v>7.6</v>
      </c>
      <c r="D8">
        <v>11.4</v>
      </c>
      <c r="E8">
        <v>23.8</v>
      </c>
      <c r="F8">
        <v>14.1</v>
      </c>
      <c r="G8">
        <v>17.7</v>
      </c>
    </row>
    <row r="9" spans="1:8" x14ac:dyDescent="0.25">
      <c r="A9" s="4" t="s">
        <v>213</v>
      </c>
      <c r="B9" s="4">
        <v>100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</row>
    <row r="11" spans="1:8" x14ac:dyDescent="0.25">
      <c r="A11" t="s">
        <v>171</v>
      </c>
    </row>
    <row r="12" spans="1:8" x14ac:dyDescent="0.25">
      <c r="A12" t="s">
        <v>346</v>
      </c>
    </row>
    <row r="13" spans="1:8" x14ac:dyDescent="0.25">
      <c r="A13" t="s">
        <v>1609</v>
      </c>
    </row>
    <row r="14" spans="1:8" x14ac:dyDescent="0.25">
      <c r="A14" t="s">
        <v>358</v>
      </c>
    </row>
    <row r="15" spans="1:8" x14ac:dyDescent="0.25">
      <c r="A15" t="s">
        <v>235</v>
      </c>
    </row>
    <row r="16" spans="1:8" x14ac:dyDescent="0.25">
      <c r="A16" t="s">
        <v>236</v>
      </c>
    </row>
    <row r="18" spans="1:1" x14ac:dyDescent="0.25">
      <c r="A18" t="s">
        <v>179</v>
      </c>
    </row>
    <row r="19" spans="1:1" x14ac:dyDescent="0.25">
      <c r="A19" t="s">
        <v>1789</v>
      </c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H34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123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1783</v>
      </c>
      <c r="C2" s="5" t="s">
        <v>1784</v>
      </c>
      <c r="D2" s="5" t="s">
        <v>1785</v>
      </c>
      <c r="E2" s="5" t="s">
        <v>1786</v>
      </c>
      <c r="F2" s="5" t="s">
        <v>1787</v>
      </c>
      <c r="G2" s="5" t="s">
        <v>1788</v>
      </c>
    </row>
    <row r="3" spans="1:8" x14ac:dyDescent="0.25">
      <c r="A3" t="s">
        <v>191</v>
      </c>
      <c r="B3" s="6">
        <v>3.1</v>
      </c>
      <c r="C3" s="6">
        <v>39.6</v>
      </c>
      <c r="D3" s="6">
        <v>10.199999999999999</v>
      </c>
      <c r="E3" s="6">
        <v>14.4</v>
      </c>
      <c r="F3" s="6">
        <v>12.1</v>
      </c>
      <c r="G3" s="6">
        <v>20.6</v>
      </c>
    </row>
    <row r="4" spans="1:8" x14ac:dyDescent="0.25">
      <c r="A4" t="s">
        <v>192</v>
      </c>
      <c r="B4" s="6">
        <v>3.4</v>
      </c>
      <c r="C4" s="6">
        <v>67.7</v>
      </c>
      <c r="D4" s="6">
        <v>9.5</v>
      </c>
      <c r="E4" s="6">
        <v>3.6</v>
      </c>
      <c r="F4" s="6">
        <v>5.3</v>
      </c>
      <c r="G4" s="6">
        <v>10.5</v>
      </c>
    </row>
    <row r="5" spans="1:8" x14ac:dyDescent="0.25">
      <c r="A5" t="s">
        <v>193</v>
      </c>
      <c r="B5" s="6">
        <v>3.4</v>
      </c>
      <c r="C5" s="6">
        <v>72.8</v>
      </c>
      <c r="D5" s="6">
        <v>8.3000000000000007</v>
      </c>
      <c r="E5" s="6">
        <v>3.9</v>
      </c>
      <c r="F5" s="6">
        <v>3.7</v>
      </c>
      <c r="G5" s="6">
        <v>7.9</v>
      </c>
    </row>
    <row r="6" spans="1:8" x14ac:dyDescent="0.25">
      <c r="A6" t="s">
        <v>194</v>
      </c>
      <c r="B6" s="6">
        <v>9.4</v>
      </c>
      <c r="C6" s="6">
        <v>34.6</v>
      </c>
      <c r="D6" s="6">
        <v>14.6</v>
      </c>
      <c r="E6" s="6">
        <v>6.7</v>
      </c>
      <c r="F6" s="6">
        <v>15.3</v>
      </c>
      <c r="G6" s="6">
        <v>19.5</v>
      </c>
    </row>
    <row r="7" spans="1:8" x14ac:dyDescent="0.25">
      <c r="A7" t="s">
        <v>195</v>
      </c>
      <c r="B7" s="6">
        <v>7.2</v>
      </c>
      <c r="C7" s="6">
        <v>32.4</v>
      </c>
      <c r="D7" s="6">
        <v>8.5</v>
      </c>
      <c r="E7" s="6">
        <v>11.6</v>
      </c>
      <c r="F7" s="6">
        <v>14.2</v>
      </c>
      <c r="G7" s="6">
        <v>26.2</v>
      </c>
    </row>
    <row r="8" spans="1:8" x14ac:dyDescent="0.25">
      <c r="A8" t="s">
        <v>196</v>
      </c>
      <c r="B8" s="6">
        <v>3.9</v>
      </c>
      <c r="C8" s="6">
        <v>44.1</v>
      </c>
      <c r="D8" s="6">
        <v>3.6</v>
      </c>
      <c r="E8" s="6">
        <v>26.2</v>
      </c>
      <c r="F8" s="6">
        <v>9.8000000000000007</v>
      </c>
      <c r="G8" s="6">
        <v>12.5</v>
      </c>
    </row>
    <row r="9" spans="1:8" x14ac:dyDescent="0.25">
      <c r="A9" t="s">
        <v>197</v>
      </c>
      <c r="B9" s="6">
        <v>0.9</v>
      </c>
      <c r="C9" s="6">
        <v>78.099999999999994</v>
      </c>
      <c r="D9" s="6">
        <v>3.1</v>
      </c>
      <c r="E9" s="6">
        <v>6.6</v>
      </c>
      <c r="F9" s="6">
        <v>5.2</v>
      </c>
      <c r="G9" s="6">
        <v>6.1</v>
      </c>
    </row>
    <row r="10" spans="1:8" x14ac:dyDescent="0.25">
      <c r="A10" t="s">
        <v>198</v>
      </c>
      <c r="B10" s="6">
        <v>1</v>
      </c>
      <c r="C10" s="6">
        <v>78.2</v>
      </c>
      <c r="D10" s="6">
        <v>0.7</v>
      </c>
      <c r="E10" s="6">
        <v>14.6</v>
      </c>
      <c r="F10" s="6">
        <v>2.1</v>
      </c>
      <c r="G10" s="6">
        <v>3.4</v>
      </c>
    </row>
    <row r="11" spans="1:8" x14ac:dyDescent="0.25">
      <c r="A11" t="s">
        <v>199</v>
      </c>
      <c r="B11" s="6">
        <v>0.8</v>
      </c>
      <c r="C11" s="6">
        <v>89</v>
      </c>
      <c r="D11" s="6">
        <v>6.9</v>
      </c>
      <c r="E11" s="6">
        <v>0</v>
      </c>
      <c r="F11" s="6">
        <v>0.8</v>
      </c>
      <c r="G11" s="6">
        <v>2.4</v>
      </c>
    </row>
    <row r="12" spans="1:8" x14ac:dyDescent="0.25">
      <c r="A12" t="s">
        <v>200</v>
      </c>
      <c r="B12" s="6">
        <v>0</v>
      </c>
      <c r="C12" s="6">
        <v>48.4</v>
      </c>
      <c r="D12" s="6">
        <v>1.3</v>
      </c>
      <c r="E12" s="6">
        <v>48.4</v>
      </c>
      <c r="F12" s="6">
        <v>0.7</v>
      </c>
      <c r="G12" s="6">
        <v>1.3</v>
      </c>
    </row>
    <row r="13" spans="1:8" x14ac:dyDescent="0.25">
      <c r="A13" t="s">
        <v>201</v>
      </c>
      <c r="B13" s="6">
        <v>1.6</v>
      </c>
      <c r="C13" s="6">
        <v>51.4</v>
      </c>
      <c r="D13" s="6">
        <v>23.3</v>
      </c>
      <c r="E13" s="6">
        <v>6.7</v>
      </c>
      <c r="F13" s="6">
        <v>5.0999999999999996</v>
      </c>
      <c r="G13" s="6">
        <v>11.9</v>
      </c>
    </row>
    <row r="14" spans="1:8" x14ac:dyDescent="0.25">
      <c r="A14" t="s">
        <v>202</v>
      </c>
      <c r="B14" s="6">
        <v>0.4</v>
      </c>
      <c r="C14" s="6">
        <v>94.5</v>
      </c>
      <c r="D14" s="6">
        <v>0.1</v>
      </c>
      <c r="E14" s="6">
        <v>2.9</v>
      </c>
      <c r="F14" s="6">
        <v>1</v>
      </c>
      <c r="G14" s="6">
        <v>1.2</v>
      </c>
    </row>
    <row r="15" spans="1:8" x14ac:dyDescent="0.25">
      <c r="A15" t="s">
        <v>203</v>
      </c>
      <c r="B15" s="6">
        <v>2.7</v>
      </c>
      <c r="C15" s="6">
        <v>79.599999999999994</v>
      </c>
      <c r="D15" s="6">
        <v>0.3</v>
      </c>
      <c r="E15" s="6">
        <v>10.9</v>
      </c>
      <c r="F15" s="6">
        <v>2</v>
      </c>
      <c r="G15" s="6">
        <v>4.5</v>
      </c>
    </row>
    <row r="16" spans="1:8" x14ac:dyDescent="0.25">
      <c r="A16" t="s">
        <v>204</v>
      </c>
      <c r="B16" s="6">
        <v>10.6</v>
      </c>
      <c r="C16" s="6">
        <v>45.5</v>
      </c>
      <c r="D16" s="6">
        <v>1.8</v>
      </c>
      <c r="E16" s="6">
        <v>6.6</v>
      </c>
      <c r="F16" s="6">
        <v>21.8</v>
      </c>
      <c r="G16" s="6">
        <v>13.6</v>
      </c>
    </row>
    <row r="17" spans="1:7" x14ac:dyDescent="0.25">
      <c r="A17" t="s">
        <v>205</v>
      </c>
      <c r="B17" s="6">
        <v>5.4</v>
      </c>
      <c r="C17" s="6">
        <v>31.9</v>
      </c>
      <c r="D17" s="6">
        <v>2.4</v>
      </c>
      <c r="E17" s="6">
        <v>17.2</v>
      </c>
      <c r="F17" s="6">
        <v>22</v>
      </c>
      <c r="G17" s="6">
        <v>21</v>
      </c>
    </row>
    <row r="18" spans="1:7" x14ac:dyDescent="0.25">
      <c r="A18" t="s">
        <v>206</v>
      </c>
      <c r="B18" s="6">
        <v>4.7</v>
      </c>
      <c r="C18" s="6">
        <v>54.1</v>
      </c>
      <c r="D18" s="6">
        <v>0.4</v>
      </c>
      <c r="E18" s="6">
        <v>30.5</v>
      </c>
      <c r="F18" s="6">
        <v>5.2</v>
      </c>
      <c r="G18" s="6">
        <v>5</v>
      </c>
    </row>
    <row r="19" spans="1:7" x14ac:dyDescent="0.25">
      <c r="A19" t="s">
        <v>207</v>
      </c>
      <c r="B19" s="6">
        <v>5.6</v>
      </c>
      <c r="C19" s="6">
        <v>34.6</v>
      </c>
      <c r="D19" s="6">
        <v>1.7</v>
      </c>
      <c r="E19" s="6">
        <v>24.6</v>
      </c>
      <c r="F19" s="6">
        <v>16.3</v>
      </c>
      <c r="G19" s="6">
        <v>17.100000000000001</v>
      </c>
    </row>
    <row r="20" spans="1:7" x14ac:dyDescent="0.25">
      <c r="A20" t="s">
        <v>208</v>
      </c>
      <c r="B20" s="6">
        <v>5.3</v>
      </c>
      <c r="C20" s="6">
        <v>33.700000000000003</v>
      </c>
      <c r="D20" s="6">
        <v>1</v>
      </c>
      <c r="E20" s="6">
        <v>10.3</v>
      </c>
      <c r="F20" s="6">
        <v>39</v>
      </c>
      <c r="G20" s="6">
        <v>10.6</v>
      </c>
    </row>
    <row r="21" spans="1:7" x14ac:dyDescent="0.25">
      <c r="A21" t="s">
        <v>210</v>
      </c>
      <c r="B21" s="6">
        <v>5</v>
      </c>
      <c r="C21" s="6">
        <v>39.700000000000003</v>
      </c>
      <c r="D21" s="6">
        <v>4.9000000000000004</v>
      </c>
      <c r="E21" s="6">
        <v>14.1</v>
      </c>
      <c r="F21" s="6">
        <v>10.1</v>
      </c>
      <c r="G21" s="6">
        <v>26.2</v>
      </c>
    </row>
    <row r="22" spans="1:7" x14ac:dyDescent="0.25">
      <c r="A22" t="s">
        <v>211</v>
      </c>
      <c r="B22" s="6">
        <v>6.3</v>
      </c>
      <c r="C22" s="6">
        <v>40</v>
      </c>
      <c r="D22" s="6">
        <v>3.8</v>
      </c>
      <c r="E22" s="6">
        <v>11.9</v>
      </c>
      <c r="F22" s="6">
        <v>16.899999999999999</v>
      </c>
      <c r="G22" s="6">
        <v>21.2</v>
      </c>
    </row>
    <row r="23" spans="1:7" x14ac:dyDescent="0.25">
      <c r="A23" t="s">
        <v>212</v>
      </c>
      <c r="B23">
        <v>7.3</v>
      </c>
      <c r="C23">
        <v>7.3</v>
      </c>
      <c r="D23">
        <v>3.7</v>
      </c>
      <c r="E23">
        <v>33</v>
      </c>
      <c r="F23">
        <v>21.1</v>
      </c>
      <c r="G23">
        <v>27.5</v>
      </c>
    </row>
    <row r="24" spans="1:7" x14ac:dyDescent="0.25">
      <c r="A24" s="4" t="s">
        <v>213</v>
      </c>
      <c r="B24" s="4">
        <v>5.2</v>
      </c>
      <c r="C24" s="4">
        <v>50.2</v>
      </c>
      <c r="D24" s="4">
        <v>4.0999999999999996</v>
      </c>
      <c r="E24" s="4">
        <v>13.8</v>
      </c>
      <c r="F24" s="4">
        <v>12.9</v>
      </c>
      <c r="G24" s="4">
        <v>13.7</v>
      </c>
    </row>
    <row r="26" spans="1:7" x14ac:dyDescent="0.25">
      <c r="A26" t="s">
        <v>171</v>
      </c>
    </row>
    <row r="27" spans="1:7" x14ac:dyDescent="0.25">
      <c r="A27" t="s">
        <v>1793</v>
      </c>
    </row>
    <row r="29" spans="1:7" x14ac:dyDescent="0.25">
      <c r="A29" t="s">
        <v>179</v>
      </c>
    </row>
    <row r="30" spans="1:7" x14ac:dyDescent="0.25">
      <c r="A30" t="s">
        <v>1789</v>
      </c>
    </row>
    <row r="31" spans="1:7" x14ac:dyDescent="0.25">
      <c r="A31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"/>
  <sheetViews>
    <sheetView workbookViewId="0"/>
  </sheetViews>
  <sheetFormatPr defaultColWidth="11.42578125" defaultRowHeight="15" x14ac:dyDescent="0.25"/>
  <cols>
    <col min="1" max="1" width="27.7109375" customWidth="1"/>
    <col min="2" max="7" width="30.7109375" customWidth="1"/>
  </cols>
  <sheetData>
    <row r="1" spans="1:8" x14ac:dyDescent="0.25">
      <c r="A1" s="4" t="s">
        <v>16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185</v>
      </c>
      <c r="C2" s="5" t="s">
        <v>186</v>
      </c>
      <c r="D2" s="5" t="s">
        <v>187</v>
      </c>
      <c r="E2" s="5" t="s">
        <v>188</v>
      </c>
      <c r="F2" s="5" t="s">
        <v>189</v>
      </c>
      <c r="G2" s="5" t="s">
        <v>190</v>
      </c>
    </row>
    <row r="3" spans="1:8" x14ac:dyDescent="0.25">
      <c r="A3" t="s">
        <v>243</v>
      </c>
      <c r="B3" s="6">
        <v>83.5</v>
      </c>
      <c r="C3" s="6">
        <v>82.8</v>
      </c>
      <c r="D3" s="6">
        <v>91.1</v>
      </c>
      <c r="E3" s="6">
        <v>90.1</v>
      </c>
      <c r="F3" s="6">
        <v>96.1</v>
      </c>
      <c r="G3" s="6">
        <v>95.9</v>
      </c>
    </row>
    <row r="4" spans="1:8" x14ac:dyDescent="0.25">
      <c r="A4" t="s">
        <v>244</v>
      </c>
      <c r="B4" s="6">
        <v>87.4</v>
      </c>
      <c r="C4" s="6">
        <v>86.5</v>
      </c>
      <c r="D4" s="6">
        <v>92</v>
      </c>
      <c r="E4" s="6">
        <v>91.3</v>
      </c>
      <c r="F4" s="6">
        <v>95</v>
      </c>
      <c r="G4" s="6">
        <v>95</v>
      </c>
    </row>
    <row r="5" spans="1:8" x14ac:dyDescent="0.25">
      <c r="A5" t="s">
        <v>245</v>
      </c>
      <c r="B5" s="6">
        <v>88.2</v>
      </c>
      <c r="C5" s="6">
        <v>87.9</v>
      </c>
      <c r="D5" s="6">
        <v>94.6</v>
      </c>
      <c r="E5" s="6">
        <v>92.5</v>
      </c>
      <c r="F5" s="6">
        <v>95.7</v>
      </c>
      <c r="G5" s="6">
        <v>95.9</v>
      </c>
    </row>
    <row r="6" spans="1:8" x14ac:dyDescent="0.25">
      <c r="A6" t="s">
        <v>246</v>
      </c>
      <c r="B6" s="6">
        <v>85.6</v>
      </c>
      <c r="C6" s="6">
        <v>84.9</v>
      </c>
      <c r="D6" s="6">
        <v>91.5</v>
      </c>
      <c r="E6" s="6">
        <v>90.8</v>
      </c>
      <c r="F6" s="6">
        <v>95.5</v>
      </c>
      <c r="G6" s="6">
        <v>95.4</v>
      </c>
    </row>
    <row r="7" spans="1:8" x14ac:dyDescent="0.25">
      <c r="A7" t="s">
        <v>247</v>
      </c>
      <c r="B7" s="6">
        <v>86.1</v>
      </c>
      <c r="C7" s="6">
        <v>85.4</v>
      </c>
      <c r="D7" s="6">
        <v>92</v>
      </c>
      <c r="E7" s="6">
        <v>91.2</v>
      </c>
      <c r="F7" s="6">
        <v>95.6</v>
      </c>
      <c r="G7" s="6">
        <v>95.4</v>
      </c>
    </row>
    <row r="8" spans="1:8" x14ac:dyDescent="0.25">
      <c r="A8" t="s">
        <v>248</v>
      </c>
      <c r="B8" s="6">
        <v>74.5</v>
      </c>
      <c r="C8" s="6">
        <v>74.8</v>
      </c>
      <c r="D8" s="6">
        <v>81.7</v>
      </c>
      <c r="E8" s="6">
        <v>81.7</v>
      </c>
      <c r="F8" s="6">
        <v>92.8</v>
      </c>
      <c r="G8" s="6">
        <v>94.2</v>
      </c>
    </row>
    <row r="9" spans="1:8" x14ac:dyDescent="0.25">
      <c r="A9" t="s">
        <v>249</v>
      </c>
      <c r="B9" s="6">
        <v>72.400000000000006</v>
      </c>
      <c r="C9" s="6">
        <v>75.7</v>
      </c>
      <c r="D9" s="6">
        <v>84.8</v>
      </c>
      <c r="E9" s="6">
        <v>85.4</v>
      </c>
      <c r="F9" s="6">
        <v>92.2</v>
      </c>
      <c r="G9" s="6">
        <v>91</v>
      </c>
    </row>
    <row r="10" spans="1:8" x14ac:dyDescent="0.25">
      <c r="A10" t="s">
        <v>250</v>
      </c>
      <c r="B10" s="6">
        <v>86.2</v>
      </c>
      <c r="C10" s="6">
        <v>85.6</v>
      </c>
      <c r="D10" s="6">
        <v>91.9</v>
      </c>
      <c r="E10" s="6">
        <v>91.2</v>
      </c>
      <c r="F10" s="6">
        <v>95.7</v>
      </c>
      <c r="G10" s="6">
        <v>95.7</v>
      </c>
    </row>
    <row r="11" spans="1:8" x14ac:dyDescent="0.25">
      <c r="A11" t="s">
        <v>251</v>
      </c>
      <c r="B11" s="6">
        <v>82.1</v>
      </c>
      <c r="C11" s="6">
        <v>81.099999999999994</v>
      </c>
      <c r="D11" s="6">
        <v>89.8</v>
      </c>
      <c r="E11" s="6">
        <v>88.7</v>
      </c>
      <c r="F11" s="6">
        <v>95.2</v>
      </c>
      <c r="G11" s="6">
        <v>95.2</v>
      </c>
    </row>
    <row r="12" spans="1:8" x14ac:dyDescent="0.25">
      <c r="A12" t="s">
        <v>252</v>
      </c>
      <c r="B12" s="6">
        <v>90.4</v>
      </c>
      <c r="C12" s="6">
        <v>89.2</v>
      </c>
      <c r="D12" s="6">
        <v>94</v>
      </c>
      <c r="E12" s="6">
        <v>93.2</v>
      </c>
      <c r="F12" s="6">
        <v>96</v>
      </c>
      <c r="G12" s="6">
        <v>95.6</v>
      </c>
    </row>
    <row r="13" spans="1:8" x14ac:dyDescent="0.25">
      <c r="A13" t="s">
        <v>253</v>
      </c>
      <c r="B13" s="6">
        <v>86.2</v>
      </c>
      <c r="C13" s="6">
        <v>85.5</v>
      </c>
      <c r="D13" s="6">
        <v>91.9</v>
      </c>
      <c r="E13" s="6">
        <v>90.8</v>
      </c>
      <c r="F13" s="6">
        <v>95.4</v>
      </c>
      <c r="G13" s="6">
        <v>95</v>
      </c>
    </row>
    <row r="14" spans="1:8" x14ac:dyDescent="0.25">
      <c r="A14" t="s">
        <v>254</v>
      </c>
      <c r="B14" s="6">
        <v>86</v>
      </c>
      <c r="C14" s="6">
        <v>85</v>
      </c>
      <c r="D14" s="6">
        <v>92</v>
      </c>
      <c r="E14" s="6">
        <v>91.3</v>
      </c>
      <c r="F14" s="6">
        <v>95.7</v>
      </c>
      <c r="G14" s="6">
        <v>95.9</v>
      </c>
    </row>
    <row r="15" spans="1:8" x14ac:dyDescent="0.25">
      <c r="A15" t="s">
        <v>255</v>
      </c>
      <c r="B15" s="6">
        <v>82.9</v>
      </c>
      <c r="C15" s="6">
        <v>84</v>
      </c>
      <c r="D15" s="6">
        <v>90.3</v>
      </c>
      <c r="E15" s="6">
        <v>90</v>
      </c>
      <c r="F15" s="6">
        <v>95.6</v>
      </c>
      <c r="G15" s="6">
        <v>95.2</v>
      </c>
    </row>
    <row r="16" spans="1:8" x14ac:dyDescent="0.25">
      <c r="A16" t="s">
        <v>256</v>
      </c>
      <c r="B16" s="6">
        <v>84.9</v>
      </c>
      <c r="C16" s="6">
        <v>84.2</v>
      </c>
      <c r="D16" s="6">
        <v>91.3</v>
      </c>
      <c r="E16" s="6">
        <v>90.3</v>
      </c>
      <c r="F16" s="6">
        <v>95.5</v>
      </c>
      <c r="G16" s="6">
        <v>95.3</v>
      </c>
    </row>
    <row r="17" spans="1:7" x14ac:dyDescent="0.25">
      <c r="A17" t="s">
        <v>257</v>
      </c>
      <c r="B17">
        <v>88.5</v>
      </c>
      <c r="C17">
        <v>88.6</v>
      </c>
      <c r="D17">
        <v>93.6</v>
      </c>
      <c r="E17">
        <v>93.4</v>
      </c>
      <c r="F17">
        <v>96.1</v>
      </c>
      <c r="G17">
        <v>96.1</v>
      </c>
    </row>
    <row r="18" spans="1:7" x14ac:dyDescent="0.25">
      <c r="A18" s="4" t="s">
        <v>213</v>
      </c>
      <c r="B18" s="4">
        <v>85.6</v>
      </c>
      <c r="C18" s="4">
        <v>84.9</v>
      </c>
      <c r="D18" s="4">
        <v>91.6</v>
      </c>
      <c r="E18" s="4">
        <v>90.8</v>
      </c>
      <c r="F18" s="4">
        <v>95.5</v>
      </c>
      <c r="G18" s="4">
        <v>95.4</v>
      </c>
    </row>
    <row r="20" spans="1:7" x14ac:dyDescent="0.25">
      <c r="A20" t="s">
        <v>171</v>
      </c>
    </row>
    <row r="21" spans="1:7" x14ac:dyDescent="0.25">
      <c r="A21" t="s">
        <v>269</v>
      </c>
    </row>
    <row r="22" spans="1:7" x14ac:dyDescent="0.25">
      <c r="A22" t="s">
        <v>216</v>
      </c>
    </row>
    <row r="23" spans="1:7" x14ac:dyDescent="0.25">
      <c r="A23" t="s">
        <v>258</v>
      </c>
    </row>
    <row r="25" spans="1:7" x14ac:dyDescent="0.25">
      <c r="A25" t="s">
        <v>179</v>
      </c>
    </row>
    <row r="26" spans="1:7" x14ac:dyDescent="0.25">
      <c r="A26" t="s">
        <v>180</v>
      </c>
    </row>
    <row r="27" spans="1:7" x14ac:dyDescent="0.25">
      <c r="A27" t="s">
        <v>181</v>
      </c>
    </row>
    <row r="28" spans="1:7" x14ac:dyDescent="0.25">
      <c r="A28" t="s">
        <v>182</v>
      </c>
    </row>
    <row r="29" spans="1:7" x14ac:dyDescent="0.25">
      <c r="A29" t="s">
        <v>259</v>
      </c>
    </row>
    <row r="30" spans="1:7" x14ac:dyDescent="0.25">
      <c r="A30" t="s">
        <v>260</v>
      </c>
    </row>
    <row r="31" spans="1:7" x14ac:dyDescent="0.25">
      <c r="A31" t="s">
        <v>261</v>
      </c>
    </row>
    <row r="32" spans="1:7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H39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</cols>
  <sheetData>
    <row r="1" spans="1:8" x14ac:dyDescent="0.25">
      <c r="A1" s="4" t="s">
        <v>124</v>
      </c>
      <c r="B1" s="6"/>
      <c r="C1" s="6"/>
      <c r="D1" s="6"/>
      <c r="E1" s="6"/>
      <c r="F1" s="6"/>
      <c r="G1" s="6"/>
      <c r="H1" s="1" t="str">
        <f>HYPERLINK("#'INDEX'!A1", "Back to INDEX")</f>
        <v>Back to INDEX</v>
      </c>
    </row>
    <row r="2" spans="1:8" ht="25.5" x14ac:dyDescent="0.25">
      <c r="A2" s="3" t="s">
        <v>159</v>
      </c>
      <c r="B2" s="5" t="s">
        <v>1783</v>
      </c>
      <c r="C2" s="5" t="s">
        <v>1784</v>
      </c>
      <c r="D2" s="5" t="s">
        <v>1785</v>
      </c>
      <c r="E2" s="5" t="s">
        <v>1786</v>
      </c>
      <c r="F2" s="5" t="s">
        <v>1787</v>
      </c>
      <c r="G2" s="5" t="s">
        <v>1788</v>
      </c>
    </row>
    <row r="3" spans="1:8" x14ac:dyDescent="0.25">
      <c r="A3" t="s">
        <v>191</v>
      </c>
      <c r="B3" s="6">
        <v>3.2</v>
      </c>
      <c r="C3" s="6">
        <v>39.5</v>
      </c>
      <c r="D3" s="6">
        <v>10.1</v>
      </c>
      <c r="E3" s="6">
        <v>14.4</v>
      </c>
      <c r="F3" s="6">
        <v>12.1</v>
      </c>
      <c r="G3" s="6">
        <v>20.7</v>
      </c>
    </row>
    <row r="4" spans="1:8" x14ac:dyDescent="0.25">
      <c r="A4" t="s">
        <v>192</v>
      </c>
      <c r="B4" s="6">
        <v>3.4</v>
      </c>
      <c r="C4" s="6">
        <v>67.599999999999994</v>
      </c>
      <c r="D4" s="6">
        <v>9.3000000000000007</v>
      </c>
      <c r="E4" s="6">
        <v>3.7</v>
      </c>
      <c r="F4" s="6">
        <v>5.2</v>
      </c>
      <c r="G4" s="6">
        <v>10.9</v>
      </c>
    </row>
    <row r="5" spans="1:8" x14ac:dyDescent="0.25">
      <c r="A5" t="s">
        <v>193</v>
      </c>
      <c r="B5" s="6">
        <v>3.4</v>
      </c>
      <c r="C5" s="6">
        <v>72.099999999999994</v>
      </c>
      <c r="D5" s="6">
        <v>8.9</v>
      </c>
      <c r="E5" s="6">
        <v>3.9</v>
      </c>
      <c r="F5" s="6">
        <v>3.7</v>
      </c>
      <c r="G5" s="6">
        <v>8</v>
      </c>
    </row>
    <row r="6" spans="1:8" x14ac:dyDescent="0.25">
      <c r="A6" t="s">
        <v>194</v>
      </c>
      <c r="B6" s="6">
        <v>9.1999999999999993</v>
      </c>
      <c r="C6" s="6">
        <v>34.5</v>
      </c>
      <c r="D6" s="6">
        <v>14.5</v>
      </c>
      <c r="E6" s="6">
        <v>6.6</v>
      </c>
      <c r="F6" s="6">
        <v>15.2</v>
      </c>
      <c r="G6" s="6">
        <v>20</v>
      </c>
    </row>
    <row r="7" spans="1:8" x14ac:dyDescent="0.25">
      <c r="A7" t="s">
        <v>195</v>
      </c>
      <c r="B7" s="6">
        <v>8.6999999999999993</v>
      </c>
      <c r="C7" s="6">
        <v>32.1</v>
      </c>
      <c r="D7" s="6">
        <v>8.5</v>
      </c>
      <c r="E7" s="6">
        <v>10.8</v>
      </c>
      <c r="F7" s="6">
        <v>14.2</v>
      </c>
      <c r="G7" s="6">
        <v>25.6</v>
      </c>
    </row>
    <row r="8" spans="1:8" x14ac:dyDescent="0.25">
      <c r="A8" t="s">
        <v>196</v>
      </c>
      <c r="B8" s="6">
        <v>4</v>
      </c>
      <c r="C8" s="6">
        <v>43.9</v>
      </c>
      <c r="D8" s="6">
        <v>3.8</v>
      </c>
      <c r="E8" s="6">
        <v>25.7</v>
      </c>
      <c r="F8" s="6">
        <v>10</v>
      </c>
      <c r="G8" s="6">
        <v>12.7</v>
      </c>
    </row>
    <row r="9" spans="1:8" x14ac:dyDescent="0.25">
      <c r="A9" t="s">
        <v>197</v>
      </c>
      <c r="B9" s="6">
        <v>0.9</v>
      </c>
      <c r="C9" s="6">
        <v>78.099999999999994</v>
      </c>
      <c r="D9" s="6">
        <v>3.1</v>
      </c>
      <c r="E9" s="6">
        <v>6.6</v>
      </c>
      <c r="F9" s="6">
        <v>5.2</v>
      </c>
      <c r="G9" s="6">
        <v>6.1</v>
      </c>
    </row>
    <row r="10" spans="1:8" x14ac:dyDescent="0.25">
      <c r="A10" t="s">
        <v>198</v>
      </c>
      <c r="B10" s="6">
        <v>1</v>
      </c>
      <c r="C10" s="6">
        <v>78.2</v>
      </c>
      <c r="D10" s="6">
        <v>0.7</v>
      </c>
      <c r="E10" s="6">
        <v>14.6</v>
      </c>
      <c r="F10" s="6">
        <v>2.1</v>
      </c>
      <c r="G10" s="6">
        <v>3.4</v>
      </c>
    </row>
    <row r="11" spans="1:8" x14ac:dyDescent="0.25">
      <c r="A11" t="s">
        <v>199</v>
      </c>
      <c r="B11" s="6">
        <v>0.8</v>
      </c>
      <c r="C11" s="6">
        <v>89</v>
      </c>
      <c r="D11" s="6">
        <v>6.9</v>
      </c>
      <c r="E11" s="6">
        <v>0</v>
      </c>
      <c r="F11" s="6">
        <v>0.8</v>
      </c>
      <c r="G11" s="6">
        <v>2.4</v>
      </c>
    </row>
    <row r="12" spans="1:8" x14ac:dyDescent="0.25">
      <c r="A12" t="s">
        <v>200</v>
      </c>
      <c r="B12" s="6">
        <v>0</v>
      </c>
      <c r="C12" s="6">
        <v>47.7</v>
      </c>
      <c r="D12" s="6">
        <v>1.3</v>
      </c>
      <c r="E12" s="6">
        <v>49</v>
      </c>
      <c r="F12" s="6">
        <v>0.6</v>
      </c>
      <c r="G12" s="6">
        <v>1.3</v>
      </c>
    </row>
    <row r="13" spans="1:8" x14ac:dyDescent="0.25">
      <c r="A13" t="s">
        <v>201</v>
      </c>
      <c r="B13" s="6">
        <v>1.6</v>
      </c>
      <c r="C13" s="6">
        <v>51.4</v>
      </c>
      <c r="D13" s="6">
        <v>23.3</v>
      </c>
      <c r="E13" s="6">
        <v>6.7</v>
      </c>
      <c r="F13" s="6">
        <v>5.0999999999999996</v>
      </c>
      <c r="G13" s="6">
        <v>11.9</v>
      </c>
    </row>
    <row r="14" spans="1:8" x14ac:dyDescent="0.25">
      <c r="A14" t="s">
        <v>202</v>
      </c>
      <c r="B14" s="6">
        <v>0.4</v>
      </c>
      <c r="C14" s="6">
        <v>94.5</v>
      </c>
      <c r="D14" s="6">
        <v>0.1</v>
      </c>
      <c r="E14" s="6">
        <v>2.9</v>
      </c>
      <c r="F14" s="6">
        <v>1</v>
      </c>
      <c r="G14" s="6">
        <v>1.2</v>
      </c>
    </row>
    <row r="15" spans="1:8" x14ac:dyDescent="0.25">
      <c r="A15" t="s">
        <v>203</v>
      </c>
      <c r="B15" s="6">
        <v>2.7</v>
      </c>
      <c r="C15" s="6">
        <v>79.5</v>
      </c>
      <c r="D15" s="6">
        <v>0.3</v>
      </c>
      <c r="E15" s="6">
        <v>11</v>
      </c>
      <c r="F15" s="6">
        <v>2.1</v>
      </c>
      <c r="G15" s="6">
        <v>4.4000000000000004</v>
      </c>
    </row>
    <row r="16" spans="1:8" x14ac:dyDescent="0.25">
      <c r="A16" t="s">
        <v>204</v>
      </c>
      <c r="B16" s="6">
        <v>10.6</v>
      </c>
      <c r="C16" s="6">
        <v>45.1</v>
      </c>
      <c r="D16" s="6">
        <v>1.9</v>
      </c>
      <c r="E16" s="6">
        <v>6.8</v>
      </c>
      <c r="F16" s="6">
        <v>21.9</v>
      </c>
      <c r="G16" s="6">
        <v>13.6</v>
      </c>
    </row>
    <row r="17" spans="1:7" x14ac:dyDescent="0.25">
      <c r="A17" t="s">
        <v>205</v>
      </c>
      <c r="B17" s="6">
        <v>5.5</v>
      </c>
      <c r="C17" s="6">
        <v>32.200000000000003</v>
      </c>
      <c r="D17" s="6">
        <v>2.6</v>
      </c>
      <c r="E17" s="6">
        <v>18</v>
      </c>
      <c r="F17" s="6">
        <v>21.3</v>
      </c>
      <c r="G17" s="6">
        <v>20.399999999999999</v>
      </c>
    </row>
    <row r="18" spans="1:7" x14ac:dyDescent="0.25">
      <c r="A18" t="s">
        <v>206</v>
      </c>
      <c r="B18" s="6">
        <v>4.7</v>
      </c>
      <c r="C18" s="6">
        <v>53.8</v>
      </c>
      <c r="D18" s="6">
        <v>0.7</v>
      </c>
      <c r="E18" s="6">
        <v>29.7</v>
      </c>
      <c r="F18" s="6">
        <v>5.4</v>
      </c>
      <c r="G18" s="6">
        <v>5.7</v>
      </c>
    </row>
    <row r="19" spans="1:7" x14ac:dyDescent="0.25">
      <c r="A19" t="s">
        <v>207</v>
      </c>
      <c r="B19" s="6">
        <v>5.6</v>
      </c>
      <c r="C19" s="6">
        <v>34.700000000000003</v>
      </c>
      <c r="D19" s="6">
        <v>1.7</v>
      </c>
      <c r="E19" s="6">
        <v>24.6</v>
      </c>
      <c r="F19" s="6">
        <v>16.2</v>
      </c>
      <c r="G19" s="6">
        <v>17</v>
      </c>
    </row>
    <row r="20" spans="1:7" x14ac:dyDescent="0.25">
      <c r="A20" t="s">
        <v>208</v>
      </c>
      <c r="B20" s="6">
        <v>5.3</v>
      </c>
      <c r="C20" s="6">
        <v>33.700000000000003</v>
      </c>
      <c r="D20" s="6">
        <v>1</v>
      </c>
      <c r="E20" s="6">
        <v>10.4</v>
      </c>
      <c r="F20" s="6">
        <v>38.9</v>
      </c>
      <c r="G20" s="6">
        <v>10.7</v>
      </c>
    </row>
    <row r="21" spans="1:7" x14ac:dyDescent="0.25">
      <c r="A21" t="s">
        <v>210</v>
      </c>
      <c r="B21" s="6">
        <v>5.0999999999999996</v>
      </c>
      <c r="C21" s="6">
        <v>38.4</v>
      </c>
      <c r="D21" s="6">
        <v>5.0999999999999996</v>
      </c>
      <c r="E21" s="6">
        <v>14.8</v>
      </c>
      <c r="F21" s="6">
        <v>10.199999999999999</v>
      </c>
      <c r="G21" s="6">
        <v>26.4</v>
      </c>
    </row>
    <row r="22" spans="1:7" x14ac:dyDescent="0.25">
      <c r="A22" t="s">
        <v>211</v>
      </c>
      <c r="B22" s="6">
        <v>6.2</v>
      </c>
      <c r="C22" s="6">
        <v>39.1</v>
      </c>
      <c r="D22" s="6">
        <v>4.3</v>
      </c>
      <c r="E22" s="6">
        <v>12.4</v>
      </c>
      <c r="F22" s="6">
        <v>16.3</v>
      </c>
      <c r="G22" s="6">
        <v>21.7</v>
      </c>
    </row>
    <row r="23" spans="1:7" x14ac:dyDescent="0.25">
      <c r="A23" t="s">
        <v>212</v>
      </c>
      <c r="B23">
        <v>6.8</v>
      </c>
      <c r="C23">
        <v>8.5</v>
      </c>
      <c r="D23">
        <v>3.4</v>
      </c>
      <c r="E23">
        <v>33.1</v>
      </c>
      <c r="F23">
        <v>21.2</v>
      </c>
      <c r="G23">
        <v>27.1</v>
      </c>
    </row>
    <row r="24" spans="1:7" x14ac:dyDescent="0.25">
      <c r="A24" s="4" t="s">
        <v>213</v>
      </c>
      <c r="B24" s="4">
        <v>5.3</v>
      </c>
      <c r="C24" s="4">
        <v>49.8</v>
      </c>
      <c r="D24" s="4">
        <v>4.2</v>
      </c>
      <c r="E24" s="4">
        <v>14</v>
      </c>
      <c r="F24" s="4">
        <v>12.9</v>
      </c>
      <c r="G24" s="4">
        <v>13.8</v>
      </c>
    </row>
    <row r="26" spans="1:7" x14ac:dyDescent="0.25">
      <c r="A26" t="s">
        <v>171</v>
      </c>
    </row>
    <row r="27" spans="1:7" x14ac:dyDescent="0.25">
      <c r="A27" t="s">
        <v>1562</v>
      </c>
    </row>
    <row r="28" spans="1:7" x14ac:dyDescent="0.25">
      <c r="A28" t="s">
        <v>1794</v>
      </c>
    </row>
    <row r="29" spans="1:7" x14ac:dyDescent="0.25">
      <c r="A29" t="s">
        <v>1795</v>
      </c>
    </row>
    <row r="30" spans="1:7" x14ac:dyDescent="0.25">
      <c r="A30" t="s">
        <v>1796</v>
      </c>
    </row>
    <row r="31" spans="1:7" x14ac:dyDescent="0.25">
      <c r="A31" t="s">
        <v>1797</v>
      </c>
    </row>
    <row r="32" spans="1:7" x14ac:dyDescent="0.25">
      <c r="A32" t="s">
        <v>1798</v>
      </c>
    </row>
    <row r="33" spans="1:1" x14ac:dyDescent="0.25">
      <c r="A33" t="s">
        <v>1799</v>
      </c>
    </row>
    <row r="35" spans="1:1" x14ac:dyDescent="0.25">
      <c r="A35" t="s">
        <v>179</v>
      </c>
    </row>
    <row r="36" spans="1:1" x14ac:dyDescent="0.25">
      <c r="A36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</sheetData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16"/>
  <sheetViews>
    <sheetView workbookViewId="0"/>
  </sheetViews>
  <sheetFormatPr defaultColWidth="11.42578125" defaultRowHeight="15" x14ac:dyDescent="0.25"/>
  <cols>
    <col min="1" max="1" width="20.7109375" customWidth="1"/>
    <col min="2" max="3" width="45.7109375" customWidth="1"/>
  </cols>
  <sheetData>
    <row r="1" spans="1:4" x14ac:dyDescent="0.25">
      <c r="A1" s="4" t="s">
        <v>125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1800</v>
      </c>
      <c r="B3" s="6">
        <v>37.5</v>
      </c>
      <c r="C3" s="6">
        <v>31.1</v>
      </c>
    </row>
    <row r="4" spans="1:4" x14ac:dyDescent="0.25">
      <c r="A4" t="s">
        <v>1801</v>
      </c>
      <c r="B4" s="6">
        <v>16</v>
      </c>
      <c r="C4" s="6">
        <v>13</v>
      </c>
    </row>
    <row r="5" spans="1:4" x14ac:dyDescent="0.25">
      <c r="A5" t="s">
        <v>1802</v>
      </c>
      <c r="B5" s="6">
        <v>17.7</v>
      </c>
      <c r="C5" s="6">
        <v>15.2</v>
      </c>
    </row>
    <row r="6" spans="1:4" x14ac:dyDescent="0.25">
      <c r="A6" t="s">
        <v>1803</v>
      </c>
      <c r="B6" s="6">
        <v>14.8</v>
      </c>
      <c r="C6" s="6">
        <v>16.100000000000001</v>
      </c>
    </row>
    <row r="7" spans="1:4" x14ac:dyDescent="0.25">
      <c r="A7" t="s">
        <v>1804</v>
      </c>
      <c r="B7">
        <v>14</v>
      </c>
      <c r="C7">
        <v>24.5</v>
      </c>
    </row>
    <row r="8" spans="1:4" x14ac:dyDescent="0.25">
      <c r="A8" s="4" t="s">
        <v>213</v>
      </c>
      <c r="B8" s="4">
        <v>100</v>
      </c>
      <c r="C8" s="4">
        <v>100</v>
      </c>
    </row>
    <row r="10" spans="1:4" x14ac:dyDescent="0.25">
      <c r="A10" t="s">
        <v>171</v>
      </c>
    </row>
    <row r="11" spans="1:4" x14ac:dyDescent="0.25">
      <c r="A11" t="s">
        <v>234</v>
      </c>
    </row>
    <row r="12" spans="1:4" x14ac:dyDescent="0.25">
      <c r="A12" t="s">
        <v>1609</v>
      </c>
    </row>
    <row r="13" spans="1:4" x14ac:dyDescent="0.25">
      <c r="A13" t="s">
        <v>1610</v>
      </c>
    </row>
    <row r="15" spans="1:4" x14ac:dyDescent="0.25">
      <c r="A15" t="s">
        <v>179</v>
      </c>
    </row>
    <row r="16" spans="1:4" x14ac:dyDescent="0.25">
      <c r="A16" t="s">
        <v>1805</v>
      </c>
    </row>
  </sheetData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6"/>
  <sheetViews>
    <sheetView workbookViewId="0"/>
  </sheetViews>
  <sheetFormatPr defaultColWidth="11.42578125" defaultRowHeight="15" x14ac:dyDescent="0.25"/>
  <cols>
    <col min="1" max="1" width="27.7109375" customWidth="1"/>
    <col min="2" max="3" width="45.7109375" customWidth="1"/>
  </cols>
  <sheetData>
    <row r="1" spans="1:4" x14ac:dyDescent="0.25">
      <c r="A1" s="4" t="s">
        <v>126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238</v>
      </c>
      <c r="B3" s="6" t="s">
        <v>159</v>
      </c>
      <c r="C3" s="6" t="s">
        <v>159</v>
      </c>
    </row>
    <row r="4" spans="1:4" x14ac:dyDescent="0.25">
      <c r="A4" t="s">
        <v>1800</v>
      </c>
      <c r="B4" s="6">
        <v>25.2</v>
      </c>
      <c r="C4" s="6">
        <v>24.9</v>
      </c>
    </row>
    <row r="5" spans="1:4" x14ac:dyDescent="0.25">
      <c r="A5" t="s">
        <v>1801</v>
      </c>
      <c r="B5" s="6">
        <v>18.399999999999999</v>
      </c>
      <c r="C5" s="6">
        <v>17.8</v>
      </c>
    </row>
    <row r="6" spans="1:4" x14ac:dyDescent="0.25">
      <c r="A6" t="s">
        <v>1802</v>
      </c>
      <c r="B6" s="6">
        <v>21.3</v>
      </c>
      <c r="C6" s="6">
        <v>20.3</v>
      </c>
    </row>
    <row r="7" spans="1:4" x14ac:dyDescent="0.25">
      <c r="A7" t="s">
        <v>1803</v>
      </c>
      <c r="B7" s="6">
        <v>21.4</v>
      </c>
      <c r="C7" s="6">
        <v>21</v>
      </c>
    </row>
    <row r="8" spans="1:4" x14ac:dyDescent="0.25">
      <c r="A8" t="s">
        <v>1804</v>
      </c>
      <c r="B8" s="6">
        <v>13.7</v>
      </c>
      <c r="C8" s="6">
        <v>16</v>
      </c>
    </row>
    <row r="9" spans="1:4" x14ac:dyDescent="0.25">
      <c r="A9" t="s">
        <v>1790</v>
      </c>
      <c r="B9" s="6">
        <v>100</v>
      </c>
      <c r="C9" s="6">
        <v>100</v>
      </c>
    </row>
    <row r="10" spans="1:4" x14ac:dyDescent="0.25">
      <c r="A10" t="s">
        <v>242</v>
      </c>
      <c r="B10" s="6" t="s">
        <v>159</v>
      </c>
      <c r="C10" s="6" t="s">
        <v>159</v>
      </c>
    </row>
    <row r="11" spans="1:4" x14ac:dyDescent="0.25">
      <c r="A11" t="s">
        <v>1800</v>
      </c>
      <c r="B11" s="6">
        <v>37.9</v>
      </c>
      <c r="C11" s="6">
        <v>35.4</v>
      </c>
    </row>
    <row r="12" spans="1:4" x14ac:dyDescent="0.25">
      <c r="A12" t="s">
        <v>1801</v>
      </c>
      <c r="B12" s="6">
        <v>17.8</v>
      </c>
      <c r="C12" s="6">
        <v>18</v>
      </c>
    </row>
    <row r="13" spans="1:4" x14ac:dyDescent="0.25">
      <c r="A13" t="s">
        <v>1802</v>
      </c>
      <c r="B13" s="6">
        <v>14.6</v>
      </c>
      <c r="C13" s="6">
        <v>16</v>
      </c>
    </row>
    <row r="14" spans="1:4" x14ac:dyDescent="0.25">
      <c r="A14" t="s">
        <v>1803</v>
      </c>
      <c r="B14" s="6">
        <v>18.2</v>
      </c>
      <c r="C14" s="6">
        <v>18.5</v>
      </c>
    </row>
    <row r="15" spans="1:4" x14ac:dyDescent="0.25">
      <c r="A15" t="s">
        <v>1804</v>
      </c>
      <c r="B15">
        <v>11.5</v>
      </c>
      <c r="C15">
        <v>12.1</v>
      </c>
    </row>
    <row r="16" spans="1:4" x14ac:dyDescent="0.25">
      <c r="A16" t="s">
        <v>1791</v>
      </c>
      <c r="B16">
        <v>100</v>
      </c>
      <c r="C16">
        <v>100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1609</v>
      </c>
    </row>
    <row r="21" spans="1:1" x14ac:dyDescent="0.25">
      <c r="A21" t="s">
        <v>1610</v>
      </c>
    </row>
    <row r="22" spans="1:1" x14ac:dyDescent="0.25">
      <c r="A22" t="s">
        <v>174</v>
      </c>
    </row>
    <row r="23" spans="1:1" x14ac:dyDescent="0.25">
      <c r="A23" t="s">
        <v>175</v>
      </c>
    </row>
    <row r="25" spans="1:1" x14ac:dyDescent="0.25">
      <c r="A25" t="s">
        <v>179</v>
      </c>
    </row>
    <row r="26" spans="1:1" x14ac:dyDescent="0.25">
      <c r="A26" t="s">
        <v>1805</v>
      </c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16"/>
  <sheetViews>
    <sheetView workbookViewId="0"/>
  </sheetViews>
  <sheetFormatPr defaultColWidth="11.42578125" defaultRowHeight="15" x14ac:dyDescent="0.25"/>
  <cols>
    <col min="1" max="1" width="10.7109375" customWidth="1"/>
    <col min="2" max="3" width="45.7109375" customWidth="1"/>
  </cols>
  <sheetData>
    <row r="1" spans="1:4" x14ac:dyDescent="0.25">
      <c r="A1" s="4" t="s">
        <v>127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1806</v>
      </c>
      <c r="B3" s="6">
        <v>27</v>
      </c>
      <c r="C3" s="6">
        <v>23.5</v>
      </c>
    </row>
    <row r="4" spans="1:4" x14ac:dyDescent="0.25">
      <c r="A4" t="s">
        <v>1807</v>
      </c>
      <c r="B4" s="6">
        <v>47.5</v>
      </c>
      <c r="C4" s="6">
        <v>41.5</v>
      </c>
    </row>
    <row r="5" spans="1:4" x14ac:dyDescent="0.25">
      <c r="A5" t="s">
        <v>1808</v>
      </c>
      <c r="B5" s="6">
        <v>11</v>
      </c>
      <c r="C5" s="6">
        <v>10.5</v>
      </c>
    </row>
    <row r="6" spans="1:4" x14ac:dyDescent="0.25">
      <c r="A6" t="s">
        <v>1809</v>
      </c>
      <c r="B6" s="6">
        <v>8</v>
      </c>
      <c r="C6" s="6">
        <v>13.4</v>
      </c>
    </row>
    <row r="7" spans="1:4" x14ac:dyDescent="0.25">
      <c r="A7" t="s">
        <v>1810</v>
      </c>
      <c r="B7">
        <v>6.4</v>
      </c>
      <c r="C7">
        <v>11.1</v>
      </c>
    </row>
    <row r="8" spans="1:4" x14ac:dyDescent="0.25">
      <c r="A8" s="4" t="s">
        <v>213</v>
      </c>
      <c r="B8" s="4">
        <v>100</v>
      </c>
      <c r="C8" s="4">
        <v>100</v>
      </c>
    </row>
    <row r="10" spans="1:4" x14ac:dyDescent="0.25">
      <c r="A10" t="s">
        <v>171</v>
      </c>
    </row>
    <row r="11" spans="1:4" x14ac:dyDescent="0.25">
      <c r="A11" t="s">
        <v>234</v>
      </c>
    </row>
    <row r="12" spans="1:4" x14ac:dyDescent="0.25">
      <c r="A12" t="s">
        <v>1609</v>
      </c>
    </row>
    <row r="13" spans="1:4" x14ac:dyDescent="0.25">
      <c r="A13" t="s">
        <v>1610</v>
      </c>
    </row>
    <row r="15" spans="1:4" x14ac:dyDescent="0.25">
      <c r="A15" t="s">
        <v>179</v>
      </c>
    </row>
    <row r="16" spans="1:4" x14ac:dyDescent="0.25">
      <c r="A16" t="s">
        <v>1811</v>
      </c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6"/>
  <sheetViews>
    <sheetView workbookViewId="0"/>
  </sheetViews>
  <sheetFormatPr defaultColWidth="11.42578125" defaultRowHeight="15" x14ac:dyDescent="0.25"/>
  <cols>
    <col min="1" max="1" width="27.7109375" customWidth="1"/>
    <col min="2" max="3" width="45.7109375" customWidth="1"/>
  </cols>
  <sheetData>
    <row r="1" spans="1:4" x14ac:dyDescent="0.25">
      <c r="A1" s="4" t="s">
        <v>128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238</v>
      </c>
      <c r="B3" s="6" t="s">
        <v>159</v>
      </c>
      <c r="C3" s="6" t="s">
        <v>159</v>
      </c>
    </row>
    <row r="4" spans="1:4" x14ac:dyDescent="0.25">
      <c r="A4" t="s">
        <v>1806</v>
      </c>
      <c r="B4" s="6">
        <v>30.4</v>
      </c>
      <c r="C4" s="6">
        <v>30</v>
      </c>
    </row>
    <row r="5" spans="1:4" x14ac:dyDescent="0.25">
      <c r="A5" t="s">
        <v>1807</v>
      </c>
      <c r="B5" s="6">
        <v>44.8</v>
      </c>
      <c r="C5" s="6">
        <v>43.3</v>
      </c>
    </row>
    <row r="6" spans="1:4" x14ac:dyDescent="0.25">
      <c r="A6" t="s">
        <v>1808</v>
      </c>
      <c r="B6" s="6">
        <v>7.9</v>
      </c>
      <c r="C6" s="6">
        <v>7.7</v>
      </c>
    </row>
    <row r="7" spans="1:4" x14ac:dyDescent="0.25">
      <c r="A7" t="s">
        <v>1809</v>
      </c>
      <c r="B7" s="6">
        <v>7.9</v>
      </c>
      <c r="C7" s="6">
        <v>9</v>
      </c>
    </row>
    <row r="8" spans="1:4" x14ac:dyDescent="0.25">
      <c r="A8" t="s">
        <v>1810</v>
      </c>
      <c r="B8" s="6">
        <v>9</v>
      </c>
      <c r="C8" s="6">
        <v>10.1</v>
      </c>
    </row>
    <row r="9" spans="1:4" x14ac:dyDescent="0.25">
      <c r="A9" t="s">
        <v>1790</v>
      </c>
      <c r="B9" s="6">
        <v>100</v>
      </c>
      <c r="C9" s="6">
        <v>100</v>
      </c>
    </row>
    <row r="10" spans="1:4" x14ac:dyDescent="0.25">
      <c r="A10" t="s">
        <v>242</v>
      </c>
      <c r="B10" s="6" t="s">
        <v>159</v>
      </c>
      <c r="C10" s="6" t="s">
        <v>159</v>
      </c>
    </row>
    <row r="11" spans="1:4" x14ac:dyDescent="0.25">
      <c r="A11" t="s">
        <v>1806</v>
      </c>
      <c r="B11" s="6">
        <v>46</v>
      </c>
      <c r="C11" s="6">
        <v>44.5</v>
      </c>
    </row>
    <row r="12" spans="1:4" x14ac:dyDescent="0.25">
      <c r="A12" t="s">
        <v>1807</v>
      </c>
      <c r="B12" s="6">
        <v>36.6</v>
      </c>
      <c r="C12" s="6">
        <v>36</v>
      </c>
    </row>
    <row r="13" spans="1:4" x14ac:dyDescent="0.25">
      <c r="A13" t="s">
        <v>1808</v>
      </c>
      <c r="B13" s="6">
        <v>4.2</v>
      </c>
      <c r="C13" s="6">
        <v>4.3</v>
      </c>
    </row>
    <row r="14" spans="1:4" x14ac:dyDescent="0.25">
      <c r="A14" t="s">
        <v>1809</v>
      </c>
      <c r="B14" s="6">
        <v>6.2</v>
      </c>
      <c r="C14" s="6">
        <v>7.1</v>
      </c>
    </row>
    <row r="15" spans="1:4" x14ac:dyDescent="0.25">
      <c r="A15" t="s">
        <v>1810</v>
      </c>
      <c r="B15">
        <v>7</v>
      </c>
      <c r="C15">
        <v>8.1</v>
      </c>
    </row>
    <row r="16" spans="1:4" x14ac:dyDescent="0.25">
      <c r="A16" t="s">
        <v>1791</v>
      </c>
      <c r="B16">
        <v>100</v>
      </c>
      <c r="C16">
        <v>100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1609</v>
      </c>
    </row>
    <row r="21" spans="1:1" x14ac:dyDescent="0.25">
      <c r="A21" t="s">
        <v>1610</v>
      </c>
    </row>
    <row r="22" spans="1:1" x14ac:dyDescent="0.25">
      <c r="A22" t="s">
        <v>174</v>
      </c>
    </row>
    <row r="23" spans="1:1" x14ac:dyDescent="0.25">
      <c r="A23" t="s">
        <v>175</v>
      </c>
    </row>
    <row r="25" spans="1:1" x14ac:dyDescent="0.25">
      <c r="A25" t="s">
        <v>179</v>
      </c>
    </row>
    <row r="26" spans="1:1" x14ac:dyDescent="0.25">
      <c r="A26" t="s">
        <v>1811</v>
      </c>
    </row>
  </sheetData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40"/>
  <sheetViews>
    <sheetView workbookViewId="0"/>
  </sheetViews>
  <sheetFormatPr defaultColWidth="11.42578125" defaultRowHeight="15" x14ac:dyDescent="0.25"/>
  <cols>
    <col min="1" max="1" width="31.7109375" customWidth="1"/>
    <col min="2" max="3" width="45.7109375" customWidth="1"/>
  </cols>
  <sheetData>
    <row r="1" spans="1:4" x14ac:dyDescent="0.25">
      <c r="A1" s="4" t="s">
        <v>129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1537</v>
      </c>
      <c r="B3" s="6">
        <v>30.8</v>
      </c>
      <c r="C3" s="6">
        <v>43.1</v>
      </c>
    </row>
    <row r="4" spans="1:4" x14ac:dyDescent="0.25">
      <c r="A4" t="s">
        <v>1538</v>
      </c>
      <c r="B4" s="6">
        <v>28.4</v>
      </c>
      <c r="C4" s="6">
        <v>41.8</v>
      </c>
    </row>
    <row r="5" spans="1:4" x14ac:dyDescent="0.25">
      <c r="A5" t="s">
        <v>243</v>
      </c>
      <c r="B5" s="6">
        <v>29.2</v>
      </c>
      <c r="C5" s="6">
        <v>44</v>
      </c>
    </row>
    <row r="6" spans="1:4" x14ac:dyDescent="0.25">
      <c r="A6" t="s">
        <v>244</v>
      </c>
      <c r="B6" s="6">
        <v>29.7</v>
      </c>
      <c r="C6" s="6">
        <v>35</v>
      </c>
    </row>
    <row r="7" spans="1:4" x14ac:dyDescent="0.25">
      <c r="A7" t="s">
        <v>245</v>
      </c>
      <c r="B7" s="6">
        <v>22.9</v>
      </c>
      <c r="C7" s="6">
        <v>32</v>
      </c>
    </row>
    <row r="8" spans="1:4" x14ac:dyDescent="0.25">
      <c r="A8" t="s">
        <v>337</v>
      </c>
      <c r="B8" s="6">
        <v>29.4</v>
      </c>
      <c r="C8" s="6">
        <v>42.4</v>
      </c>
    </row>
    <row r="9" spans="1:4" x14ac:dyDescent="0.25">
      <c r="A9" t="s">
        <v>338</v>
      </c>
      <c r="B9" s="6">
        <v>29.4</v>
      </c>
      <c r="C9" s="6">
        <v>42.4</v>
      </c>
    </row>
    <row r="10" spans="1:4" x14ac:dyDescent="0.25">
      <c r="A10" t="s">
        <v>339</v>
      </c>
      <c r="B10" s="6">
        <v>25.1</v>
      </c>
      <c r="C10" s="6">
        <v>38.4</v>
      </c>
    </row>
    <row r="11" spans="1:4" x14ac:dyDescent="0.25">
      <c r="A11" t="s">
        <v>340</v>
      </c>
      <c r="B11" s="6">
        <v>31.6</v>
      </c>
      <c r="C11" s="6">
        <v>45.7</v>
      </c>
    </row>
    <row r="12" spans="1:4" x14ac:dyDescent="0.25">
      <c r="A12" t="s">
        <v>250</v>
      </c>
      <c r="B12" s="6">
        <v>29.1</v>
      </c>
      <c r="C12" s="6">
        <v>41.9</v>
      </c>
    </row>
    <row r="13" spans="1:4" x14ac:dyDescent="0.25">
      <c r="A13" t="s">
        <v>341</v>
      </c>
      <c r="B13" s="6">
        <v>28.2</v>
      </c>
      <c r="C13" s="6">
        <v>42.7</v>
      </c>
    </row>
    <row r="14" spans="1:4" x14ac:dyDescent="0.25">
      <c r="A14" t="s">
        <v>342</v>
      </c>
      <c r="B14" s="6">
        <v>34.6</v>
      </c>
      <c r="C14" s="6">
        <v>39.799999999999997</v>
      </c>
    </row>
    <row r="15" spans="1:4" x14ac:dyDescent="0.25">
      <c r="A15" t="s">
        <v>253</v>
      </c>
      <c r="B15" s="6">
        <v>28.9</v>
      </c>
      <c r="C15" s="6">
        <v>43.2</v>
      </c>
    </row>
    <row r="16" spans="1:4" x14ac:dyDescent="0.25">
      <c r="A16" t="s">
        <v>254</v>
      </c>
      <c r="B16" s="6">
        <v>29.5</v>
      </c>
      <c r="C16" s="6">
        <v>42.4</v>
      </c>
    </row>
    <row r="17" spans="1:3" x14ac:dyDescent="0.25">
      <c r="A17" t="s">
        <v>255</v>
      </c>
      <c r="B17" s="6">
        <v>29</v>
      </c>
      <c r="C17" s="6">
        <v>40.200000000000003</v>
      </c>
    </row>
    <row r="18" spans="1:3" x14ac:dyDescent="0.25">
      <c r="A18" t="s">
        <v>256</v>
      </c>
      <c r="B18" s="6">
        <v>30</v>
      </c>
      <c r="C18" s="6">
        <v>43.5</v>
      </c>
    </row>
    <row r="19" spans="1:3" x14ac:dyDescent="0.25">
      <c r="A19" t="s">
        <v>343</v>
      </c>
      <c r="B19">
        <v>26.6</v>
      </c>
      <c r="C19">
        <v>37.9</v>
      </c>
    </row>
    <row r="20" spans="1:3" x14ac:dyDescent="0.25">
      <c r="A20" s="4" t="s">
        <v>213</v>
      </c>
      <c r="B20" s="4">
        <v>29.3</v>
      </c>
      <c r="C20" s="4">
        <v>42.3</v>
      </c>
    </row>
    <row r="22" spans="1:3" x14ac:dyDescent="0.25">
      <c r="A22" t="s">
        <v>171</v>
      </c>
    </row>
    <row r="23" spans="1:3" x14ac:dyDescent="0.25">
      <c r="A23" t="s">
        <v>234</v>
      </c>
    </row>
    <row r="24" spans="1:3" x14ac:dyDescent="0.25">
      <c r="A24" t="s">
        <v>1609</v>
      </c>
    </row>
    <row r="25" spans="1:3" x14ac:dyDescent="0.25">
      <c r="A25" t="s">
        <v>1610</v>
      </c>
    </row>
    <row r="27" spans="1:3" x14ac:dyDescent="0.25">
      <c r="A27" t="s">
        <v>179</v>
      </c>
    </row>
    <row r="28" spans="1:3" x14ac:dyDescent="0.25">
      <c r="A28" t="s">
        <v>1648</v>
      </c>
    </row>
    <row r="29" spans="1:3" x14ac:dyDescent="0.25">
      <c r="A29" t="s">
        <v>259</v>
      </c>
    </row>
    <row r="30" spans="1:3" x14ac:dyDescent="0.25">
      <c r="A30" t="s">
        <v>260</v>
      </c>
    </row>
    <row r="31" spans="1:3" x14ac:dyDescent="0.25">
      <c r="A31" t="s">
        <v>261</v>
      </c>
    </row>
    <row r="32" spans="1:3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9" spans="1:1" x14ac:dyDescent="0.25">
      <c r="A39" t="s">
        <v>219</v>
      </c>
    </row>
    <row r="40" spans="1:1" x14ac:dyDescent="0.25">
      <c r="A40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15"/>
  <sheetViews>
    <sheetView workbookViewId="0"/>
  </sheetViews>
  <sheetFormatPr defaultColWidth="11.42578125" defaultRowHeight="15" x14ac:dyDescent="0.25"/>
  <cols>
    <col min="1" max="1" width="23.7109375" customWidth="1"/>
    <col min="2" max="3" width="45.7109375" customWidth="1"/>
  </cols>
  <sheetData>
    <row r="1" spans="1:4" x14ac:dyDescent="0.25">
      <c r="A1" s="4" t="s">
        <v>130</v>
      </c>
      <c r="B1" s="6"/>
      <c r="C1" s="6"/>
      <c r="D1" s="1" t="str">
        <f>HYPERLINK("#'INDEX'!A1", "Back to INDEX")</f>
        <v>Back to INDEX</v>
      </c>
    </row>
    <row r="2" spans="1:4" x14ac:dyDescent="0.25">
      <c r="A2" s="3" t="s">
        <v>159</v>
      </c>
      <c r="B2" s="5" t="s">
        <v>1587</v>
      </c>
      <c r="C2" s="5" t="s">
        <v>233</v>
      </c>
    </row>
    <row r="3" spans="1:4" x14ac:dyDescent="0.25">
      <c r="A3" t="s">
        <v>238</v>
      </c>
      <c r="B3" s="6">
        <v>28.7</v>
      </c>
      <c r="C3" s="6">
        <v>31.5</v>
      </c>
    </row>
    <row r="4" spans="1:4" x14ac:dyDescent="0.25">
      <c r="A4" t="s">
        <v>242</v>
      </c>
      <c r="B4">
        <v>26.9</v>
      </c>
      <c r="C4">
        <v>29.9</v>
      </c>
    </row>
    <row r="5" spans="1:4" x14ac:dyDescent="0.25">
      <c r="A5" s="4" t="s">
        <v>213</v>
      </c>
      <c r="B5" s="4">
        <v>28.5</v>
      </c>
      <c r="C5" s="4">
        <v>31.4</v>
      </c>
    </row>
    <row r="7" spans="1:4" x14ac:dyDescent="0.25">
      <c r="A7" t="s">
        <v>171</v>
      </c>
    </row>
    <row r="8" spans="1:4" x14ac:dyDescent="0.25">
      <c r="A8" t="s">
        <v>172</v>
      </c>
    </row>
    <row r="9" spans="1:4" x14ac:dyDescent="0.25">
      <c r="A9" t="s">
        <v>1609</v>
      </c>
    </row>
    <row r="10" spans="1:4" x14ac:dyDescent="0.25">
      <c r="A10" t="s">
        <v>1610</v>
      </c>
    </row>
    <row r="11" spans="1:4" x14ac:dyDescent="0.25">
      <c r="A11" t="s">
        <v>174</v>
      </c>
    </row>
    <row r="12" spans="1:4" x14ac:dyDescent="0.25">
      <c r="A12" t="s">
        <v>175</v>
      </c>
    </row>
    <row r="14" spans="1:4" x14ac:dyDescent="0.25">
      <c r="A14" t="s">
        <v>179</v>
      </c>
    </row>
    <row r="15" spans="1:4" x14ac:dyDescent="0.25">
      <c r="A15" t="s">
        <v>1622</v>
      </c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131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>
        <v>19.04</v>
      </c>
      <c r="C3" s="6">
        <v>40.86</v>
      </c>
      <c r="D3" s="6">
        <v>32.58</v>
      </c>
    </row>
    <row r="4" spans="1:5" x14ac:dyDescent="0.25">
      <c r="A4" t="s">
        <v>354</v>
      </c>
      <c r="B4" s="6">
        <v>15.89</v>
      </c>
      <c r="C4" s="6">
        <v>39.24</v>
      </c>
      <c r="D4" s="6">
        <v>29.71</v>
      </c>
    </row>
    <row r="5" spans="1:5" x14ac:dyDescent="0.25">
      <c r="A5" t="s">
        <v>355</v>
      </c>
      <c r="B5">
        <v>19.649999999999999</v>
      </c>
      <c r="C5">
        <v>41.27</v>
      </c>
      <c r="D5">
        <v>32.76</v>
      </c>
    </row>
    <row r="6" spans="1:5" x14ac:dyDescent="0.25">
      <c r="A6" s="4" t="s">
        <v>353</v>
      </c>
      <c r="B6" s="4">
        <v>18.11</v>
      </c>
      <c r="C6" s="4">
        <v>40.450000000000003</v>
      </c>
      <c r="D6" s="4">
        <v>31.65</v>
      </c>
    </row>
    <row r="8" spans="1:5" x14ac:dyDescent="0.25">
      <c r="A8" t="s">
        <v>171</v>
      </c>
    </row>
    <row r="9" spans="1:5" x14ac:dyDescent="0.25">
      <c r="A9" t="s">
        <v>234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132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>
        <v>21.1</v>
      </c>
      <c r="C3" s="6">
        <v>42.2</v>
      </c>
      <c r="D3" s="6">
        <v>37.700000000000003</v>
      </c>
    </row>
    <row r="4" spans="1:5" x14ac:dyDescent="0.25">
      <c r="A4" t="s">
        <v>354</v>
      </c>
      <c r="B4" s="6">
        <v>19.8</v>
      </c>
      <c r="C4" s="6">
        <v>41.3</v>
      </c>
      <c r="D4" s="6">
        <v>36.5</v>
      </c>
    </row>
    <row r="5" spans="1:5" x14ac:dyDescent="0.25">
      <c r="A5" t="s">
        <v>355</v>
      </c>
      <c r="B5">
        <v>22</v>
      </c>
      <c r="C5">
        <v>42.5</v>
      </c>
      <c r="D5">
        <v>38</v>
      </c>
    </row>
    <row r="6" spans="1:5" x14ac:dyDescent="0.25">
      <c r="A6" s="4" t="s">
        <v>353</v>
      </c>
      <c r="B6" s="4">
        <v>20.9</v>
      </c>
      <c r="C6" s="4">
        <v>42</v>
      </c>
      <c r="D6" s="4">
        <v>37.4</v>
      </c>
    </row>
    <row r="8" spans="1:5" x14ac:dyDescent="0.25">
      <c r="A8" t="s">
        <v>171</v>
      </c>
    </row>
    <row r="9" spans="1:5" x14ac:dyDescent="0.25">
      <c r="A9" t="s">
        <v>269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E13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</cols>
  <sheetData>
    <row r="1" spans="1:5" x14ac:dyDescent="0.25">
      <c r="A1" s="4" t="s">
        <v>133</v>
      </c>
      <c r="B1" s="6"/>
      <c r="C1" s="6"/>
      <c r="D1" s="6"/>
      <c r="E1" s="1" t="str">
        <f>HYPERLINK("#'INDEX'!A1", "Back to INDEX")</f>
        <v>Back to INDEX</v>
      </c>
    </row>
    <row r="2" spans="1:5" x14ac:dyDescent="0.25">
      <c r="A2" s="3" t="s">
        <v>159</v>
      </c>
      <c r="B2" s="5" t="s">
        <v>1812</v>
      </c>
      <c r="C2" s="5" t="s">
        <v>347</v>
      </c>
      <c r="D2" s="5" t="s">
        <v>348</v>
      </c>
    </row>
    <row r="3" spans="1:5" x14ac:dyDescent="0.25">
      <c r="A3" t="s">
        <v>349</v>
      </c>
      <c r="B3" s="6">
        <v>18.8</v>
      </c>
      <c r="C3" s="6">
        <v>41.5</v>
      </c>
      <c r="D3" s="6">
        <v>35.6</v>
      </c>
    </row>
    <row r="4" spans="1:5" x14ac:dyDescent="0.25">
      <c r="A4" t="s">
        <v>354</v>
      </c>
      <c r="B4" s="6">
        <v>17.5</v>
      </c>
      <c r="C4" s="6">
        <v>41.5</v>
      </c>
      <c r="D4" s="6">
        <v>35.4</v>
      </c>
    </row>
    <row r="5" spans="1:5" x14ac:dyDescent="0.25">
      <c r="A5" t="s">
        <v>355</v>
      </c>
      <c r="B5">
        <v>19.3</v>
      </c>
      <c r="C5">
        <v>41.9</v>
      </c>
      <c r="D5">
        <v>36.1</v>
      </c>
    </row>
    <row r="6" spans="1:5" x14ac:dyDescent="0.25">
      <c r="A6" s="4" t="s">
        <v>353</v>
      </c>
      <c r="B6" s="4">
        <v>18.5</v>
      </c>
      <c r="C6" s="4">
        <v>41.6</v>
      </c>
      <c r="D6" s="4">
        <v>35.700000000000003</v>
      </c>
    </row>
    <row r="8" spans="1:5" x14ac:dyDescent="0.25">
      <c r="A8" t="s">
        <v>171</v>
      </c>
    </row>
    <row r="9" spans="1:5" x14ac:dyDescent="0.25">
      <c r="A9" t="s">
        <v>270</v>
      </c>
    </row>
    <row r="10" spans="1:5" x14ac:dyDescent="0.25">
      <c r="A10" t="s">
        <v>1813</v>
      </c>
    </row>
    <row r="11" spans="1:5" x14ac:dyDescent="0.25">
      <c r="A11" t="s">
        <v>357</v>
      </c>
    </row>
    <row r="12" spans="1:5" x14ac:dyDescent="0.25">
      <c r="A12" t="s">
        <v>358</v>
      </c>
    </row>
    <row r="13" spans="1:5" x14ac:dyDescent="0.25">
      <c r="A13" t="s">
        <v>1814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122</vt:i4>
      </vt:variant>
    </vt:vector>
  </HeadingPairs>
  <TitlesOfParts>
    <vt:vector size="122" baseType="lpstr">
      <vt:lpstr>INDEX</vt:lpstr>
      <vt:lpstr>OVERALL_ALL_ALL_2Y</vt:lpstr>
      <vt:lpstr>EMP_UG_ALL_2Y_AREA</vt:lpstr>
      <vt:lpstr>EMP_PGC_ALL_2Y_AREA</vt:lpstr>
      <vt:lpstr>EMP_PGR_ALL_2Y_AREA</vt:lpstr>
      <vt:lpstr>EMP_UG_ALL_2Y</vt:lpstr>
      <vt:lpstr>EMP_PG_ALL_2Y</vt:lpstr>
      <vt:lpstr>EMP_UG_ALL_2Y_DG</vt:lpstr>
      <vt:lpstr>EMP_PGC_ALL_2Y_DG</vt:lpstr>
      <vt:lpstr>EMP_PGR_ALL_2Y_DG</vt:lpstr>
      <vt:lpstr>EMP_UG_ALL_1Y_FURSTUD</vt:lpstr>
      <vt:lpstr>EMP_PG_ALL_1Y_FURSTUD</vt:lpstr>
      <vt:lpstr>EMP_UG_ALL_2Y_AREA45</vt:lpstr>
      <vt:lpstr>EMP_PGC_ALL_2Y_AREA45</vt:lpstr>
      <vt:lpstr>EMP_PGR_ALL_2Y_AREA45</vt:lpstr>
      <vt:lpstr>EMP_UG_UNI_2Y_AREA</vt:lpstr>
      <vt:lpstr>EMP_UG_NUHEI_2Y_AREA</vt:lpstr>
      <vt:lpstr>EMP_UG_UNI_2Y_DG</vt:lpstr>
      <vt:lpstr>EMP_UG_NUHEI_2Y_DG</vt:lpstr>
      <vt:lpstr>EMP_UG_ALL_3Y_PERIOD</vt:lpstr>
      <vt:lpstr>EMP_PGC_ALL_3Y_PERIOD</vt:lpstr>
      <vt:lpstr>EMP_PGR_ALL_3Y_PERIOD</vt:lpstr>
      <vt:lpstr>SAL_UG_ALL_2Y_AREA_SEX</vt:lpstr>
      <vt:lpstr>SAL_PGC_ALL_2Y_AREA_SEX</vt:lpstr>
      <vt:lpstr>SAL_PGR_ALL_2Y_AREA_SEX</vt:lpstr>
      <vt:lpstr>SAL_UG_ALL_2Y_DG</vt:lpstr>
      <vt:lpstr>SAL_PGC_ALL_2Y_DG</vt:lpstr>
      <vt:lpstr>SAL_PGR_ALL_2Y_DG</vt:lpstr>
      <vt:lpstr>SAL_UG_ALL_2Y_AREA45_SEX</vt:lpstr>
      <vt:lpstr>SAL_PGC_ALL_2Y_AREA45_SEX</vt:lpstr>
      <vt:lpstr>SAL_PGR_ALL_2Y_AREA45_SEX</vt:lpstr>
      <vt:lpstr>LF_UG_UNI_1Y</vt:lpstr>
      <vt:lpstr>LF_UG_UNI_3Y</vt:lpstr>
      <vt:lpstr>LF_PGC_UNI_1Y</vt:lpstr>
      <vt:lpstr>LF_PGC_UNI_3Y</vt:lpstr>
      <vt:lpstr>LF_PGR_UNI_3Y</vt:lpstr>
      <vt:lpstr>LF_UG_NUHEI_3Y</vt:lpstr>
      <vt:lpstr>LF_PGC_NUHEI_3Y</vt:lpstr>
      <vt:lpstr>LF_UG_UNI_2Y</vt:lpstr>
      <vt:lpstr>LF_UG_NUHEI_2Y</vt:lpstr>
      <vt:lpstr>PREFMHRS_UG_ALL_1Y_E315</vt:lpstr>
      <vt:lpstr>PREFMHRS_PGC_ALL_1Y_E315</vt:lpstr>
      <vt:lpstr>PREFMHRS_PGR_ALL_1Y_E315</vt:lpstr>
      <vt:lpstr>PARTEMP_UG_ALL_1Y_AREA_SEX</vt:lpstr>
      <vt:lpstr>RSNOMORE_UG_ALL_1Y_E315</vt:lpstr>
      <vt:lpstr>RSNOMORE_PGC_ALL_1Y_E315</vt:lpstr>
      <vt:lpstr>RSNOMORE_PGR_ALL_1Y_E315</vt:lpstr>
      <vt:lpstr>RSOVRQ_UG_ALL_1Y</vt:lpstr>
      <vt:lpstr>RSOVRQ_PGC_ALL_1Y</vt:lpstr>
      <vt:lpstr>RSOVRQ_PGR_ALL_1Y</vt:lpstr>
      <vt:lpstr>RSOVRQ_UG_ALL_1Y_AREA</vt:lpstr>
      <vt:lpstr>RSOVRQ_PGC_ALL_1Y_AREA</vt:lpstr>
      <vt:lpstr>RSOVRQ_PGR_ALL_1Y_AREA</vt:lpstr>
      <vt:lpstr>FURSTUD_UG_ALL_1Y_AREA</vt:lpstr>
      <vt:lpstr>FURSTUD_PGC_ALL_1Y_AREA</vt:lpstr>
      <vt:lpstr>FURSTUD_PGR_ALL_1Y_AREA</vt:lpstr>
      <vt:lpstr>FURSTUD_UG_ALL_1Y_FOE</vt:lpstr>
      <vt:lpstr>FURSTUD_PGC_ALL_1Y_FOE</vt:lpstr>
      <vt:lpstr>FURSTUD_PGR_ALL_1Y_FOE</vt:lpstr>
      <vt:lpstr>FURSTUD_UG_ALL_1Y_DG</vt:lpstr>
      <vt:lpstr>FURSTUD_PG_ALL_1Y_DG</vt:lpstr>
      <vt:lpstr>SAT_UG_ALL_2Y</vt:lpstr>
      <vt:lpstr>SAT_PGC_ALL_2Y</vt:lpstr>
      <vt:lpstr>SAT_PGR_ALL_2Y</vt:lpstr>
      <vt:lpstr>SAT_UG_ALL_2Y_AREA</vt:lpstr>
      <vt:lpstr>SAT_PGC_ALL_2Y_AREA</vt:lpstr>
      <vt:lpstr>SAT_PGR_ALL_2Y_AREA</vt:lpstr>
      <vt:lpstr>SAT_UG_ALL_1Y_DG</vt:lpstr>
      <vt:lpstr>SAT_PGC_ALL_1Y_DG</vt:lpstr>
      <vt:lpstr>SAT_PGR_ALL_1Y_DG</vt:lpstr>
      <vt:lpstr>SAT_UG_UNI_2Y_AREA</vt:lpstr>
      <vt:lpstr>SAT_UG_NUHEI_2Y_AREA</vt:lpstr>
      <vt:lpstr>SUMMARY_ALL_ALL_1Y</vt:lpstr>
      <vt:lpstr>SUMMARY_ALL_ALL_1Y_1P</vt:lpstr>
      <vt:lpstr>SUMMARY_ALL_ALL_1Y_2P</vt:lpstr>
      <vt:lpstr>SUMMARY_ALL_ALL_1Y_3P</vt:lpstr>
      <vt:lpstr>RR_ALL_UNI_1Y</vt:lpstr>
      <vt:lpstr>RR_ALL_NUHEI_1Y</vt:lpstr>
      <vt:lpstr>RR_UG_ALL_1Y_INST_PERIOD</vt:lpstr>
      <vt:lpstr>RR_PGC_ALL_1Y_INST_PERIOD</vt:lpstr>
      <vt:lpstr>RR_PGR_ALL_1Y_INST_PERIOD</vt:lpstr>
      <vt:lpstr>RR_ALL_ALL_1Y_TYPE</vt:lpstr>
      <vt:lpstr>RR_ALL_ALL_1Y_AREA</vt:lpstr>
      <vt:lpstr>OCC_UG_ALL_1Y_EMPTYPE</vt:lpstr>
      <vt:lpstr>OCC_PG_ALL_1Y_EMPTYPE</vt:lpstr>
      <vt:lpstr>OCC_UG_ALL_1Y_AREA45</vt:lpstr>
      <vt:lpstr>OCC_UG_UNI_1Y_EMPTYPE</vt:lpstr>
      <vt:lpstr>OCC_UG_NUHEI_1Y_EMPTYPE</vt:lpstr>
      <vt:lpstr>OCC_UG_UNI_1Y_AREA</vt:lpstr>
      <vt:lpstr>BROADOCC_UG_ALL_1Y_EMPTYPE</vt:lpstr>
      <vt:lpstr>QUALIMP_UG_ALL_1Y</vt:lpstr>
      <vt:lpstr>QUALIMP_PG_ALL_1Y</vt:lpstr>
      <vt:lpstr>CRSPREP_UG_ALL_1Y</vt:lpstr>
      <vt:lpstr>CRSPREP_PG_ALL_1Y</vt:lpstr>
      <vt:lpstr>SPOQSCL_UG_ALL_1Y</vt:lpstr>
      <vt:lpstr>SPOQSCL_PG_ALL_1Y</vt:lpstr>
      <vt:lpstr>HOURS_UG_ALL_3Y</vt:lpstr>
      <vt:lpstr>HOURS_PGC_ALL_3Y</vt:lpstr>
      <vt:lpstr>HOURS_PGR_ALL_3Y</vt:lpstr>
      <vt:lpstr>HOURS_UG_ALL_3Y_PERIOD</vt:lpstr>
      <vt:lpstr>HOURS_PGC_ALL_3Y_PERIOD</vt:lpstr>
      <vt:lpstr>HOURS_PGR_ALL_3Y_PERIOD</vt:lpstr>
      <vt:lpstr>AWAYWORK_UG_ALL_3Y</vt:lpstr>
      <vt:lpstr>AWAYWORK_PGC_ALL_3Y</vt:lpstr>
      <vt:lpstr>AWAYWORK_PGR_ALL_3Y</vt:lpstr>
      <vt:lpstr>AWAYWORK_UG_ALL_3Y_PERIOD</vt:lpstr>
      <vt:lpstr>AWAYWORK_PGC_ALL_3Y_PERIOD</vt:lpstr>
      <vt:lpstr>AWAYWORK_PGR_ALL_3Y_PERIOD</vt:lpstr>
      <vt:lpstr>FTE_UG_UNI_1Y_FIG</vt:lpstr>
      <vt:lpstr>FTE_UG_UNI_3Y_FIG</vt:lpstr>
      <vt:lpstr>SAL_UG_UNI_1Y_FIG</vt:lpstr>
      <vt:lpstr>SAL_UG_UNI_3Y_FIG</vt:lpstr>
      <vt:lpstr>FTE_UG_NUHEI_3Y_FIG</vt:lpstr>
      <vt:lpstr>SAL_UG_NUHEI_3Y_FIG</vt:lpstr>
      <vt:lpstr>FTE_PGC_UNI_1Y_FIG</vt:lpstr>
      <vt:lpstr>FTE_PGC_UNI_3Y_FIG</vt:lpstr>
      <vt:lpstr>FTE_PGC_NUHEI_3Y_FIG</vt:lpstr>
      <vt:lpstr>SAL_PGC_UNI_1Y_FIG</vt:lpstr>
      <vt:lpstr>SAL_PGC_UNI_3Y_FIG</vt:lpstr>
      <vt:lpstr>SAL_PGC_NUHEI_1Y_FIG</vt:lpstr>
      <vt:lpstr>FTE_PGR_UNI_3Y_FIG</vt:lpstr>
      <vt:lpstr>SAL_PGR_UNI_3Y_FIG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drosenblatt</dc:creator>
  <cp:lastModifiedBy>Paddy Tobias</cp:lastModifiedBy>
  <dcterms:created xsi:type="dcterms:W3CDTF">2021-09-17T15:04:31Z</dcterms:created>
  <dcterms:modified xsi:type="dcterms:W3CDTF">2021-10-01T05:03:31Z</dcterms:modified>
</cp:coreProperties>
</file>